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35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2"/>
    <sheet name="2021-023 - MŠ Lidická, č...." sheetId="2" state="visible" r:id="rId3"/>
  </sheets>
  <definedNames>
    <definedName function="false" hidden="false" localSheetId="1" name="_xlnm.Print_Area" vbProcedure="false">'2021-023 - MŠ Lidická, č....'!$B$3:$T$248</definedName>
    <definedName function="false" hidden="false" localSheetId="1" name="_xlnm.Print_Titles" vbProcedure="false">'2021-023 - MŠ Lidická, č....'!$137:$137</definedName>
    <definedName function="false" hidden="true" localSheetId="1" name="_xlnm._FilterDatabase" vbProcedure="false">'2021-023 - MŠ Lidická, č....'!$C$137:$K$247</definedName>
    <definedName function="false" hidden="false" localSheetId="0" name="_xlnm.Print_Titles" vbProcedure="false">'Rekapitulace stavby'!$92:$92</definedName>
    <definedName function="false" hidden="false" localSheetId="0" name="_xlnm.Print_Area" vbProcedure="false">'Rekapitulace stavby'!$D$4:$AO$76;'Rekapitulace stavby'!$C$82:$AQ$96</definedName>
    <definedName function="false" hidden="false" localSheetId="0" name="_xlnm.Print_Titles" vbProcedure="false">'Rekapitulace stavby'!$92:$92</definedName>
    <definedName function="false" hidden="false" localSheetId="0" name="_xlnm.Print_Titles_0" vbProcedure="false">'Rekapitulace stavby'!$92:$92</definedName>
    <definedName function="false" hidden="false" localSheetId="0" name="_xlnm.Print_Titles_0_0" vbProcedure="false">'Rekapitulace stavby'!$92:$92</definedName>
    <definedName function="false" hidden="false" localSheetId="0" name="_xlnm.Print_Titles_0_0_0" vbProcedure="false">'Rekapitulace stavby'!$92:$92</definedName>
    <definedName function="false" hidden="false" localSheetId="0" name="_xlnm.Print_Titles_0_0_0_0" vbProcedure="false">'Rekapitulace stavby'!$92:$92</definedName>
    <definedName function="false" hidden="false" localSheetId="0" name="_xlnm.Print_Titles_0_0_0_0_0" vbProcedure="false">'Rekapitulace stavby'!$92:$92</definedName>
    <definedName function="false" hidden="false" localSheetId="0" name="_xlnm.Print_Titles_0_0_0_0_0_0" vbProcedure="false">'Rekapitulace stavby'!$92:$92</definedName>
    <definedName function="false" hidden="false" localSheetId="0" name="_xlnm.Print_Titles_0_0_0_0_0_0_0" vbProcedure="false">'Rekapitulace stavby'!$92:$92</definedName>
    <definedName function="false" hidden="false" localSheetId="0" name="_xlnm.Print_Titles_0_0_0_0_0_0_0_0" vbProcedure="false">'Rekapitulace stavby'!$92:$92</definedName>
    <definedName function="false" hidden="false" localSheetId="1" name="_xlnm.Print_Area_0" vbProcedure="false">'2021-023 - MŠ Lidická, č....'!$C$4:$J$76;'2021-023 - MŠ Lidická, č....'!$C$127:$J$247</definedName>
    <definedName function="false" hidden="false" localSheetId="1" name="_xlnm.Print_Titles" vbProcedure="false">'2021-023 - MŠ Lidická, č....'!$137:$137</definedName>
    <definedName function="false" hidden="false" localSheetId="1" name="_xlnm.Print_Titles_0" vbProcedure="false">'2021-023 - MŠ Lidická, č....'!$137:$137</definedName>
    <definedName function="false" hidden="false" localSheetId="1" name="_xlnm.Print_Titles_0_0" vbProcedure="false">'2021-023 - MŠ Lidická, č....'!$137:$137</definedName>
    <definedName function="false" hidden="false" localSheetId="1" name="_xlnm.Print_Titles_0_0_0" vbProcedure="false">'2021-023 - MŠ Lidická, č....'!$137:$137</definedName>
    <definedName function="false" hidden="false" localSheetId="1" name="_xlnm.Print_Titles_0_0_0_0" vbProcedure="false">'2021-023 - MŠ Lidická, č....'!$137:$137</definedName>
    <definedName function="false" hidden="false" localSheetId="1" name="_xlnm.Print_Titles_0_0_0_0_0" vbProcedure="false">'2021-023 - MŠ Lidická, č....'!$137:$137</definedName>
    <definedName function="false" hidden="false" localSheetId="1" name="_xlnm.Print_Titles_0_0_0_0_0_0" vbProcedure="false">'2021-023 - MŠ Lidická, č....'!$137:$137</definedName>
    <definedName function="false" hidden="false" localSheetId="1" name="_xlnm.Print_Titles_0_0_0_0_0_0_0" vbProcedure="false">'2021-023 - MŠ Lidická, č....'!$137:$137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<sst xmlns="http://schemas.openxmlformats.org/spreadsheetml/2006/main" count="654" uniqueCount="291">
  <si>
    <t xml:space="preserve">Export Komplet</t>
  </si>
  <si>
    <t xml:space="preserve">2.0</t>
  </si>
  <si>
    <t xml:space="preserve">False</t>
  </si>
  <si>
    <t xml:space="preserve">{7c601378-533f-48dd-8ca4-ba07154462f1}</t>
  </si>
  <si>
    <t xml:space="preserve">&gt;&gt;  skryté sloupce  &lt;&lt;</t>
  </si>
  <si>
    <t xml:space="preserve">0,1</t>
  </si>
  <si>
    <t xml:space="preserve">21</t>
  </si>
  <si>
    <t xml:space="preserve">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</si>
  <si>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</si>
  <si>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</si>
  <si>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</si>
  <si>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0,001</t>
  </si>
  <si>
    <t xml:space="preserve">Kód:</t>
  </si>
  <si>
    <t xml:space="preserve">2021-023</t>
  </si>
  <si>
    <t xml:space="preserve">Stavba:</t>
  </si>
  <si>
    <t xml:space="preserve">MŠ Lidická, č.p.625, Strakonice - rekonstrukce sociálního zařízení pro děti v severním pavilonu</t>
  </si>
  <si>
    <t xml:space="preserve">KSO:</t>
  </si>
  <si>
    <t xml:space="preserve">CC-CZ:</t>
  </si>
  <si>
    <t xml:space="preserve">Místo:</t>
  </si>
  <si>
    <t xml:space="preserve">Strakonice</t>
  </si>
  <si>
    <t xml:space="preserve">Datum:</t>
  </si>
  <si>
    <t xml:space="preserve">26. 3. 2021</t>
  </si>
  <si>
    <t xml:space="preserve">Zadavatel:</t>
  </si>
  <si>
    <t xml:space="preserve">IČ:</t>
  </si>
  <si>
    <t xml:space="preserve">Město Strakonice</t>
  </si>
  <si>
    <t xml:space="preserve">DIČ:</t>
  </si>
  <si>
    <t xml:space="preserve">Zhotovitel:</t>
  </si>
  <si>
    <t xml:space="preserve">bude určen výběrovým řízením</t>
  </si>
  <si>
    <t xml:space="preserve">Projektant:</t>
  </si>
  <si>
    <t xml:space="preserve">Ing. Miloš Polanka</t>
  </si>
  <si>
    <t xml:space="preserve">True</t>
  </si>
  <si>
    <t xml:space="preserve">Zpracovatel:</t>
  </si>
  <si>
    <t xml:space="preserve">Pavel Hrba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</si>
  <si>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</si>
  <si>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</si>
  <si>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</si>
  <si>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</si>
  <si>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</si>
  <si>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</si>
  <si>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</si>
  <si>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</si>
  <si>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</si>
  <si>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</si>
  <si>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</si>
  <si>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</si>
  <si>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</si>
  <si>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</si>
  <si>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</si>
  <si>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</si>
  <si>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</si>
  <si>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</si>
  <si>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</si>
  <si>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Zhotovitel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</si>
  <si>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</si>
  <si>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</si>
  <si>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</si>
  <si>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</si>
  <si>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</si>
  <si>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</si>
  <si>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</si>
  <si>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</si>
  <si>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</si>
  <si>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</si>
  <si>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</si>
  <si>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</si>
  <si>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000D_
[CZK]</t>
  </si>
  <si>
    <t xml:space="preserve">DPH snížená přenesená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000D_
[CZK]</t>
  </si>
  <si>
    <t xml:space="preserve">Základna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000D_
DPH základní</t>
  </si>
  <si>
    <t xml:space="preserve">Základna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000D_
DPH snížená</t>
  </si>
  <si>
    <t xml:space="preserve">Základna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000D_
DPH zákl. přenesená</t>
  </si>
  <si>
    <t xml:space="preserve">Základna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000D_
DPH sníž. přenesená</t>
  </si>
  <si>
    <t xml:space="preserve">Základna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</si>
  <si>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</si>
  <si>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</si>
  <si>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</si>
  <si>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</si>
  <si>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</si>
  <si>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</si>
  <si>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</si>
  <si>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###NOINSERT###</t>
  </si>
  <si>
    <t xml:space="preserve">2</t>
  </si>
  <si>
    <t xml:space="preserve">KRYCÍ LIST SOUPISU PRACÍ – stavební část</t>
  </si>
  <si>
    <t xml:space="preserve">Kuchyně MŠ Šumavská č.p.264, Strakonice – modernizace VZT varny</t>
  </si>
  <si>
    <t xml:space="preserve">20. 4. 2023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</si>
  <si>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</si>
  <si>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</si>
  <si>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</si>
  <si>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</si>
  <si>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</si>
  <si>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</si>
  <si>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</si>
  <si>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</si>
  <si>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</si>
  <si>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</t>
  </si>
  <si>
    <t xml:space="preserve">    96 - Bourání konstrukcí</t>
  </si>
  <si>
    <t xml:space="preserve">    997 - Přesun sutě</t>
  </si>
  <si>
    <t xml:space="preserve">    998 - Přesun hmot</t>
  </si>
  <si>
    <t xml:space="preserve"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</si>
  <si>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</si>
  <si>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</si>
  <si>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</si>
  <si>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</si>
  <si>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</si>
  <si>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</si>
  <si>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</si>
  <si>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</si>
  <si>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</si>
  <si>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</si>
  <si>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</si>
  <si>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</si>
  <si>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</si>
  <si>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</si>
  <si>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VRN - Vedlejší rozpočtové náklady</t>
  </si>
  <si>
    <t xml:space="preserve">    VRN3 - Zařízení staveniště</t>
  </si>
  <si>
    <t xml:space="preserve">    VRN7 - Provozní vlivy</t>
  </si>
  <si>
    <t xml:space="preserve">SOUPIS PRACÍ – stavební část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</si>
  <si>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</si>
  <si>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</si>
  <si>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</si>
  <si>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</si>
  <si>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</si>
  <si>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</si>
  <si>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</si>
  <si>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</si>
  <si>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</si>
  <si>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</si>
  <si>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</si>
  <si>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</si>
  <si>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</si>
  <si>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</si>
  <si>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</si>
  <si>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Zemní práce</t>
  </si>
  <si>
    <t xml:space="preserve">Sejmutí ornice, pl. do 400 m2, přemístění do 50 m </t>
  </si>
  <si>
    <t xml:space="preserve">m3</t>
  </si>
  <si>
    <t xml:space="preserve">2,0*0,2 = 0,4</t>
  </si>
  <si>
    <t xml:space="preserve">Hloubení nezapaž. jam hor.2 do 50 m3, ručně</t>
  </si>
  <si>
    <t xml:space="preserve">Jáma : 0,53*2,25 = 1,20 – 0,4 = 0,8</t>
  </si>
  <si>
    <t xml:space="preserve">Svislé přemístění výkopku z hor.1-4 do 2,5 m</t>
  </si>
  <si>
    <t xml:space="preserve">Vodorovné přemístění výkopku z hor.1-4 do 50 m</t>
  </si>
  <si>
    <t xml:space="preserve">Nakládání výkopku z hor. 1-4 v množství do 50 m3, ručně</t>
  </si>
  <si>
    <t xml:space="preserve">Zásyp jam, rýh, šachet se zhutněním</t>
  </si>
  <si>
    <t xml:space="preserve">Úprava pláně v zářezech v hor. 1-4, se zhutněním</t>
  </si>
  <si>
    <t xml:space="preserve">m2</t>
  </si>
  <si>
    <t xml:space="preserve">Rozprostření ornice, rovina, tl. 15-20 cm</t>
  </si>
  <si>
    <t xml:space="preserve">Založení trávníku parterového výsevem v rovině</t>
  </si>
  <si>
    <t xml:space="preserve">Směs travní hřištní III. - 0,03 kg/m2</t>
  </si>
  <si>
    <t xml:space="preserve">kg</t>
  </si>
  <si>
    <t xml:space="preserve">Zalití plochy vodou, dovoz vody – 5 dnů</t>
  </si>
  <si>
    <t xml:space="preserve">soub.</t>
  </si>
  <si>
    <t xml:space="preserve">3</t>
  </si>
  <si>
    <t xml:space="preserve">Svislé a kompletní konstrukce</t>
  </si>
  <si>
    <t xml:space="preserve">Osazení válcovaných nosníků do maltového lože</t>
  </si>
  <si>
    <t xml:space="preserve">m</t>
  </si>
  <si>
    <t xml:space="preserve">4</t>
  </si>
  <si>
    <t xml:space="preserve">K</t>
  </si>
  <si>
    <t xml:space="preserve">-122557924</t>
  </si>
  <si>
    <t xml:space="preserve">Válcované nosníky L 50/50/5 mm, dl. 4x1,7=6,8 m – Pr1</t>
  </si>
  <si>
    <t xml:space="preserve">t</t>
  </si>
  <si>
    <t xml:space="preserve">Stěna z tvárnic ztraceného bednění, tl. 300 mm, zalití tvárnic betonem C 20/25</t>
  </si>
  <si>
    <t xml:space="preserve">2,0*0,65 = 1,30</t>
  </si>
  <si>
    <t xml:space="preserve">Výztuž nadzákladových zdí z betonářské oceli B500B (10 505)</t>
  </si>
  <si>
    <t xml:space="preserve">R10 – 6*2,0 = 12,00 * 0,617 = 7,41</t>
  </si>
  <si>
    <t xml:space="preserve">1322168867</t>
  </si>
  <si>
    <t xml:space="preserve">R8 – 16*0,65 = 10,40 * 0,395 = 4,11</t>
  </si>
  <si>
    <t xml:space="preserve">R6 – 12*1,0 = 12,00 * 0,222 = 2,66</t>
  </si>
  <si>
    <t xml:space="preserve">Ztratné 5% = 0,71</t>
  </si>
  <si>
    <t xml:space="preserve">Hlava opěrné stěny z hlazeného cementového potěru</t>
  </si>
  <si>
    <t xml:space="preserve">2,0*0,3 = 0,6</t>
  </si>
  <si>
    <t xml:space="preserve">Zazdívka otvorů v příčkách, plochy do 4 m2 cihelnými děrovanými příčkovkami tl. 125-140 mm</t>
  </si>
  <si>
    <t xml:space="preserve">-744390046</t>
  </si>
  <si>
    <t xml:space="preserve">1. NP – 0,3*0,45 + 0,15*0,2 = 0,165</t>
  </si>
  <si>
    <t xml:space="preserve">Zazdívka otvorů ve stěnách plochy do 4 m2 cihelnými děrovanými bloky tl. 140 mm</t>
  </si>
  <si>
    <t xml:space="preserve">1. PP – (1,62-0,22*2) + (1,62-0,22-0,4) = 2,18</t>
  </si>
  <si>
    <t xml:space="preserve">Ukotvení příček k cihelným konstrukcím plochými kotvami</t>
  </si>
  <si>
    <t xml:space="preserve">6</t>
  </si>
  <si>
    <t xml:space="preserve">Úpravy povrchů</t>
  </si>
  <si>
    <t xml:space="preserve">Vápenocementová omítka štuková dvouvrstvá vnitřních stěn - na nových dozdívkách</t>
  </si>
  <si>
    <t xml:space="preserve">-1794714288</t>
  </si>
  <si>
    <t xml:space="preserve">1. NP – 0,165*2 = 0,33            1. PP – 2,18</t>
  </si>
  <si>
    <t xml:space="preserve">Oprava štukové omítky stropů v technické místnosti v 1. PP – po ÚT</t>
  </si>
  <si>
    <t xml:space="preserve">2007719876</t>
  </si>
  <si>
    <t xml:space="preserve">Zednické začištění omítek kolem otvorů</t>
  </si>
  <si>
    <t xml:space="preserve">-2074874565</t>
  </si>
  <si>
    <t xml:space="preserve">1. NP – 23,8                            1. PP – 7,6</t>
  </si>
  <si>
    <t xml:space="preserve">Montáž kontaktního zateplení vnějších stěn lepením a mechanickým kotvením polystyrénových desek tl. do 80 mm</t>
  </si>
  <si>
    <t xml:space="preserve">Deska z polystyrénu XPS, hrana rovná a strukturovaný povrch 300kPa tl. 80 mm </t>
  </si>
  <si>
    <t xml:space="preserve">Penetrační disperzní nátěr vnějších ploch nanášený ručně</t>
  </si>
  <si>
    <t xml:space="preserve">Omítka stěn weber-pas marmolit střednězrnná</t>
  </si>
  <si>
    <t xml:space="preserve">Tenkovrstvá minerální zrnitá probarvená omítka tl. 1,5 mm včetně penetrace vnějších ploch</t>
  </si>
  <si>
    <t xml:space="preserve">jen při poškození vnější zateplené fasády kolem zvětšeného otvoru – předpoklad 0,25</t>
  </si>
  <si>
    <t xml:space="preserve">63</t>
  </si>
  <si>
    <t xml:space="preserve">Podlahy a podlahové konstrukce</t>
  </si>
  <si>
    <t xml:space="preserve">Doplnění rýhy 6x6 cm cementovým potěrem v dosavadních mazaninách, uhlazení povrchu, penetrace podkladu</t>
  </si>
  <si>
    <t xml:space="preserve">9</t>
  </si>
  <si>
    <t xml:space="preserve">Ostatní konstrukce a práce</t>
  </si>
  <si>
    <t xml:space="preserve">Vyčištění budov bytové a občanské výstavby při výšce podlaží do 4 m – předpoklad 160 m2</t>
  </si>
  <si>
    <t xml:space="preserve">-368178016</t>
  </si>
  <si>
    <t xml:space="preserve">94</t>
  </si>
  <si>
    <t xml:space="preserve">Lešení a stavební výtahy</t>
  </si>
  <si>
    <t xml:space="preserve">Lešení lehké pomocné, výška podlahy do 1,5 m, přenosné</t>
  </si>
  <si>
    <t xml:space="preserve">96</t>
  </si>
  <si>
    <t xml:space="preserve">Bourání konstrukcí</t>
  </si>
  <si>
    <t xml:space="preserve">Vyvěšení plastových okenních křídel, pl. nad 1,5 m2 </t>
  </si>
  <si>
    <t xml:space="preserve">ks</t>
  </si>
  <si>
    <t xml:space="preserve">Vybourání plastových rámů oken, pl. do 2,0 m2</t>
  </si>
  <si>
    <t xml:space="preserve">Bourání příček z tvárnic nebo příčkovek tl. do 150 mm (včetně omítky), pod stropem</t>
  </si>
  <si>
    <t xml:space="preserve">-1344642560</t>
  </si>
  <si>
    <t xml:space="preserve">1. NP : (0,45*0,45-0,32*0,21)*2+0,45*0,45-0,21*0,11+0,95*0,45-0,32*0,21+0,5*0,2 = 0,91</t>
  </si>
  <si>
    <t xml:space="preserve">Bourání příček ze skleněných tvárnic 20x20 cm, pod stropem</t>
  </si>
  <si>
    <t xml:space="preserve">1. NP : 0,45*0,45-0,32*0,21 = 0,1353</t>
  </si>
  <si>
    <t xml:space="preserve">Bourání stěn z keramických děrovaných cihel, tl. do 500 mm</t>
  </si>
  <si>
    <t xml:space="preserve">-961764927</t>
  </si>
  <si>
    <t xml:space="preserve">1. NP : prohloubení otvoru v obvodové stěně 0,55*0,2+0,05*0,25 = 0,123</t>
  </si>
  <si>
    <t xml:space="preserve">Bourání vnějšího zateplovacího systému – prohloubení otvoru, provést řezáním a bez poškození vnější fasády</t>
  </si>
  <si>
    <t xml:space="preserve">Jádrové vrty diamantovými korunkami do D 150 mm do stavebních materiálů (jeden otvor)</t>
  </si>
  <si>
    <t xml:space="preserve">Bourání ŽB opěrné stěny z bednících dílců, betonu a výztuže</t>
  </si>
  <si>
    <t xml:space="preserve">-441132036</t>
  </si>
  <si>
    <t xml:space="preserve">Na stranách ponechat kapsy pro napojení nové stěny a betonářskou výztuž</t>
  </si>
  <si>
    <t xml:space="preserve">Řezání stávajících betonových mazanin hl do 100 mm</t>
  </si>
  <si>
    <t xml:space="preserve">Bourání potěrů cementových nebo pískocementových tl do 150 mm, plocha do 4 m2</t>
  </si>
  <si>
    <t xml:space="preserve">4,2*0,06 = 0,252</t>
  </si>
  <si>
    <t xml:space="preserve">997</t>
  </si>
  <si>
    <t xml:space="preserve">Přesun sutě</t>
  </si>
  <si>
    <t xml:space="preserve">Vnitrostaveništní doprava suti a vybouraných hmot pro budovy v do 6 m ručně</t>
  </si>
  <si>
    <t xml:space="preserve">-1108605245</t>
  </si>
  <si>
    <t xml:space="preserve">1.PP : OS – 0,42*2200 = 924, drážka – 0,06*0,06*2200 = 33; 924+33 = 957 kg = 1000 kg</t>
  </si>
  <si>
    <t xml:space="preserve">1. NP : (0,123*0,5+0,91*0,15+0,13*0,13)*1300 = 280 kg = 300 kg</t>
  </si>
  <si>
    <t xml:space="preserve">Odvoz suti a vybouraných hmot na skládku nebo meziskládku do 1 km se složením</t>
  </si>
  <si>
    <t xml:space="preserve">-876043850</t>
  </si>
  <si>
    <t xml:space="preserve">Příplatek k odvozu suti a vybouraných hmot na skládku ZKD 1 km přes 1 km</t>
  </si>
  <si>
    <t xml:space="preserve">150202271</t>
  </si>
  <si>
    <t xml:space="preserve">Poplatek za uložení stavebního odpadu na recyklační skládce (skládkovné) směsného stavebního a demoličního odpadu</t>
  </si>
  <si>
    <t xml:space="preserve">507178734</t>
  </si>
  <si>
    <t xml:space="preserve">998</t>
  </si>
  <si>
    <t xml:space="preserve">Přesun hmot</t>
  </si>
  <si>
    <t xml:space="preserve">Přesun hmot ruční pro budovy v do 6 m</t>
  </si>
  <si>
    <t xml:space="preserve">170423576</t>
  </si>
  <si>
    <t xml:space="preserve">PSV</t>
  </si>
  <si>
    <t xml:space="preserve">Práce a dodávky PSV</t>
  </si>
  <si>
    <t xml:space="preserve">711</t>
  </si>
  <si>
    <t xml:space="preserve">Izolace proti vodě</t>
  </si>
  <si>
    <t xml:space="preserve">Montáž nopové fólie svisle</t>
  </si>
  <si>
    <t xml:space="preserve">Fólie nopová GUTTABETA S tl. 0,5 mm  2,0x10 m </t>
  </si>
  <si>
    <t xml:space="preserve">Přesun hmot pro izolace proti vodě, výšky do 12 m</t>
  </si>
  <si>
    <t xml:space="preserve">764</t>
  </si>
  <si>
    <t xml:space="preserve">Konstrukce klempířské</t>
  </si>
  <si>
    <t xml:space="preserve">Demontáž oplechování parapetů okna – odborná, zachovat výrobek</t>
  </si>
  <si>
    <t xml:space="preserve">Úprava oplechování parapetu okna k znovupoužití</t>
  </si>
  <si>
    <t xml:space="preserve">Montáž oplechování rovné okapové hrany</t>
  </si>
  <si>
    <t xml:space="preserve">767</t>
  </si>
  <si>
    <t xml:space="preserve">Konstrukce zámečnické</t>
  </si>
  <si>
    <t xml:space="preserve">Demontáž ocelové mříže z okenního otvoru, uskladnění u investora</t>
  </si>
  <si>
    <t xml:space="preserve">784</t>
  </si>
  <si>
    <t xml:space="preserve">Dokončovací práce - malby a tapety</t>
  </si>
  <si>
    <t xml:space="preserve">Lokální vyrovnání podkladu disperzní stěrkou plochy do 0,1 m2 v místnostech výšky do 3,80 m (oprava stěn před výmalbou)</t>
  </si>
  <si>
    <t xml:space="preserve">kus</t>
  </si>
  <si>
    <t xml:space="preserve">16</t>
  </si>
  <si>
    <t xml:space="preserve">-1981288119</t>
  </si>
  <si>
    <t xml:space="preserve">Zakrytí vnitřních ploch stěn a zařízení v místnostech výšky do 3,80 m před výmalbou</t>
  </si>
  <si>
    <t xml:space="preserve">1912743710</t>
  </si>
  <si>
    <t xml:space="preserve">Fólie pro malířské potřeby zakrývací tl 25µ 4x5m</t>
  </si>
  <si>
    <t xml:space="preserve">32</t>
  </si>
  <si>
    <t xml:space="preserve">M</t>
  </si>
  <si>
    <t xml:space="preserve">389306627</t>
  </si>
  <si>
    <t xml:space="preserve">Základní akrylátová jednonásobná bezbarvá penetrace podkladu v místnostech výšky do 3,80 m</t>
  </si>
  <si>
    <t xml:space="preserve">-2080142097</t>
  </si>
  <si>
    <t xml:space="preserve">Dvojnásobné bílé malby ze směsí za sucha dobře otěruvzdorných v místnostech do 3,80 m – nové omítky</t>
  </si>
  <si>
    <t xml:space="preserve">1928422093</t>
  </si>
  <si>
    <t xml:space="preserve">Jednonásobné bílé malby ze směsí za sucha dobře otěruvzdorných v místnostech do 3,80 m</t>
  </si>
  <si>
    <t xml:space="preserve">1. PP : </t>
  </si>
  <si>
    <t xml:space="preserve">46,15*3,85-1,8*0,9*2-2,7*0,9*2-1,8*2,1+110,0 = 276,0</t>
  </si>
  <si>
    <t xml:space="preserve">1.NP :                                                                        </t>
  </si>
  <si>
    <t xml:space="preserve">sklad zeleniny: 8,4+14,4*0,75-0,9*0,75-0,9*0,5 = 18,1 </t>
  </si>
  <si>
    <t xml:space="preserve">Šatna: 8,65+11,9*3,0-0,9*2,0*2 = 8,4</t>
  </si>
  <si>
    <t xml:space="preserve">sklad: 5,2+9,2*,75 = 12,1  </t>
  </si>
  <si>
    <t xml:space="preserve">lednice: 4,90+9,0*0,75 = 11,7         </t>
  </si>
  <si>
    <t xml:space="preserve">potraviny: 2,8+6,8*3,0-0,9*2,0 = 21,40   </t>
  </si>
  <si>
    <t xml:space="preserve">úklid: 3,4+7,4*0,75 = 9,0     </t>
  </si>
  <si>
    <t xml:space="preserve">chodba:  35,35+41,3*2,9-1,55*2,0*2-0,9*1,9*9-1,6*1,9 = 131,4   </t>
  </si>
  <si>
    <t xml:space="preserve">celkem = 212,1</t>
  </si>
  <si>
    <t xml:space="preserve">VRN</t>
  </si>
  <si>
    <t xml:space="preserve">Vedlejší rozpočtové náklady</t>
  </si>
  <si>
    <t xml:space="preserve">5</t>
  </si>
  <si>
    <t xml:space="preserve">VRN3</t>
  </si>
  <si>
    <t xml:space="preserve">Zařízení staveniště</t>
  </si>
  <si>
    <t xml:space="preserve">%</t>
  </si>
  <si>
    <t xml:space="preserve">1024</t>
  </si>
  <si>
    <t xml:space="preserve">402515129</t>
  </si>
  <si>
    <t xml:space="preserve">VRN7</t>
  </si>
  <si>
    <t xml:space="preserve">Provozní vlivy</t>
  </si>
  <si>
    <t xml:space="preserve">1972815495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</si>
</sst>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.00"/>
    <numFmt numFmtId="166" formatCode="#,##0.00%"/>
    <numFmt numFmtId="167" formatCode="General"/>
    <numFmt numFmtId="168" formatCode="DD\.MM\.YYYY"/>
    <numFmt numFmtId="169" formatCode="#,##0.00000"/>
    <numFmt numFmtId="170" formatCode="@"/>
    <numFmt numFmtId="171" formatCode="#,##0.000"/>
  </numFmts>
  <fonts count="38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10"/>
      <name val="Arial CE"/>
      <family val="2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9"/>
      <name val="Arial CE"/>
      <family val="0"/>
      <charset val="238"/>
    </font>
    <font>
      <sz val="9"/>
      <color rgb="FF0000FF"/>
      <name val="Arial CE"/>
      <family val="0"/>
      <charset val="1"/>
    </font>
    <font>
      <sz val="9"/>
      <color rgb="FF0000FF"/>
      <name val="Arial CE"/>
      <family val="0"/>
      <charset val="238"/>
    </font>
    <font>
      <i val="true"/>
      <sz val="8"/>
      <color rgb="FF0000FF"/>
      <name val="Arial CE"/>
      <family val="0"/>
      <charset val="1"/>
    </font>
    <font>
      <i val="true"/>
      <sz val="9"/>
      <color rgb="FF0000FF"/>
      <name val="Arial CE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9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2" fillId="3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2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2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3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2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4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5" fillId="4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0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0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3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2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2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15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5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5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5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5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0" fontId="33" fillId="0" borderId="2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35" fillId="0" borderId="2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33" fillId="0" borderId="2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6" fillId="0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5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35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6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5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282600</xdr:colOff>
      <xdr:row>1</xdr:row>
      <xdr:rowOff>140040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0" y="0"/>
          <a:ext cx="282600" cy="2826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85" zoomScaleNormal="85" zoomScalePageLayoutView="75" workbookViewId="0">
      <selection pane="topLeft" activeCell="A1" activeCellId="1" sqref="I141:I247 A1"/>
    </sheetView>
  </sheetViews>
  <sheetFormatPr defaultRowHeight="15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7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7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7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7"/>
    <col collapsed="false" customWidth="true" hidden="false" outlineLevel="0" max="57" min="57" style="0" width="66.5"/>
    <col collapsed="false" customWidth="true" hidden="false" outlineLevel="0" max="70" min="58" style="0" width="8.84"/>
    <col collapsed="false" customWidth="true" hidden="true" outlineLevel="0" max="91" min="71" style="0" width="9.34"/>
    <col collapsed="false" customWidth="true" hidden="false" outlineLevel="0" max="1025" min="92" style="0" width="8.84"/>
  </cols>
  <sheetData>
    <row r="1" customFormat="false" ht="11.25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7</v>
      </c>
      <c r="BT3" s="3" t="s">
        <v>8</v>
      </c>
    </row>
    <row r="4" customFormat="false" ht="24.95" hidden="false" customHeight="true" outlineLevel="0" collapsed="false">
      <c r="B4" s="6"/>
      <c r="D4" s="7" t="s">
        <v>9</v>
      </c>
      <c r="AR4" s="6"/>
      <c r="AS4" s="8" t="s">
        <v>10</v>
      </c>
      <c r="BS4" s="3" t="s">
        <v>11</v>
      </c>
    </row>
    <row r="5" customFormat="false" ht="12" hidden="false" customHeight="true" outlineLevel="0" collapsed="false">
      <c r="B5" s="6"/>
      <c r="D5" s="9" t="s">
        <v>12</v>
      </c>
      <c r="K5" s="10" t="s">
        <v>13</v>
      </c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R5" s="6"/>
      <c r="BS5" s="3" t="s">
        <v>5</v>
      </c>
    </row>
    <row r="6" customFormat="false" ht="36.95" hidden="false" customHeight="true" outlineLevel="0" collapsed="false">
      <c r="B6" s="6"/>
      <c r="D6" s="11" t="s">
        <v>14</v>
      </c>
      <c r="K6" s="12" t="s">
        <v>15</v>
      </c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R6" s="6"/>
      <c r="BS6" s="3" t="s">
        <v>5</v>
      </c>
    </row>
    <row r="7" customFormat="false" ht="12" hidden="false" customHeight="true" outlineLevel="0" collapsed="false">
      <c r="B7" s="6"/>
      <c r="D7" s="13" t="s">
        <v>16</v>
      </c>
      <c r="K7" s="14"/>
      <c r="AK7" s="13" t="s">
        <v>17</v>
      </c>
      <c r="AN7" s="14"/>
      <c r="AR7" s="6"/>
      <c r="BS7" s="3" t="s">
        <v>5</v>
      </c>
    </row>
    <row r="8" customFormat="false" ht="12" hidden="false" customHeight="true" outlineLevel="0" collapsed="false">
      <c r="B8" s="6"/>
      <c r="D8" s="13" t="s">
        <v>18</v>
      </c>
      <c r="K8" s="14" t="s">
        <v>19</v>
      </c>
      <c r="AK8" s="13" t="s">
        <v>20</v>
      </c>
      <c r="AN8" s="14" t="s">
        <v>21</v>
      </c>
      <c r="AR8" s="6"/>
      <c r="BS8" s="3" t="s">
        <v>5</v>
      </c>
    </row>
    <row r="9" customFormat="false" ht="14.45" hidden="false" customHeight="true" outlineLevel="0" collapsed="false">
      <c r="B9" s="6"/>
      <c r="AR9" s="6"/>
      <c r="BS9" s="3" t="s">
        <v>5</v>
      </c>
    </row>
    <row r="10" customFormat="false" ht="12" hidden="false" customHeight="true" outlineLevel="0" collapsed="false">
      <c r="B10" s="6"/>
      <c r="D10" s="13" t="s">
        <v>22</v>
      </c>
      <c r="AK10" s="13" t="s">
        <v>23</v>
      </c>
      <c r="AN10" s="14"/>
      <c r="AR10" s="6"/>
      <c r="BS10" s="3" t="s">
        <v>5</v>
      </c>
    </row>
    <row r="11" customFormat="false" ht="18.4" hidden="false" customHeight="true" outlineLevel="0" collapsed="false">
      <c r="B11" s="6"/>
      <c r="E11" s="14" t="s">
        <v>24</v>
      </c>
      <c r="AK11" s="13" t="s">
        <v>25</v>
      </c>
      <c r="AN11" s="14"/>
      <c r="AR11" s="6"/>
      <c r="BS11" s="3" t="s">
        <v>5</v>
      </c>
    </row>
    <row r="12" customFormat="false" ht="6.95" hidden="false" customHeight="true" outlineLevel="0" collapsed="false">
      <c r="B12" s="6"/>
      <c r="AR12" s="6"/>
      <c r="BS12" s="3" t="s">
        <v>5</v>
      </c>
    </row>
    <row r="13" customFormat="false" ht="12" hidden="false" customHeight="true" outlineLevel="0" collapsed="false">
      <c r="B13" s="6"/>
      <c r="D13" s="13" t="s">
        <v>26</v>
      </c>
      <c r="AK13" s="13" t="s">
        <v>23</v>
      </c>
      <c r="AN13" s="14"/>
      <c r="AR13" s="6"/>
      <c r="BS13" s="3" t="s">
        <v>5</v>
      </c>
    </row>
    <row r="14" customFormat="false" ht="12.75" hidden="false" customHeight="false" outlineLevel="0" collapsed="false">
      <c r="B14" s="6"/>
      <c r="E14" s="14" t="s">
        <v>27</v>
      </c>
      <c r="AK14" s="13" t="s">
        <v>25</v>
      </c>
      <c r="AN14" s="14"/>
      <c r="AR14" s="6"/>
      <c r="BS14" s="3" t="s">
        <v>5</v>
      </c>
    </row>
    <row r="15" customFormat="false" ht="6.95" hidden="false" customHeight="true" outlineLevel="0" collapsed="false">
      <c r="B15" s="6"/>
      <c r="AR15" s="6"/>
      <c r="BS15" s="3" t="s">
        <v>2</v>
      </c>
    </row>
    <row r="16" customFormat="false" ht="12" hidden="false" customHeight="true" outlineLevel="0" collapsed="false">
      <c r="B16" s="6"/>
      <c r="D16" s="13" t="s">
        <v>28</v>
      </c>
      <c r="AK16" s="13" t="s">
        <v>23</v>
      </c>
      <c r="AN16" s="14"/>
      <c r="AR16" s="6"/>
      <c r="BS16" s="3" t="s">
        <v>2</v>
      </c>
    </row>
    <row r="17" customFormat="false" ht="18.4" hidden="false" customHeight="true" outlineLevel="0" collapsed="false">
      <c r="B17" s="6"/>
      <c r="E17" s="14" t="s">
        <v>29</v>
      </c>
      <c r="AK17" s="13" t="s">
        <v>25</v>
      </c>
      <c r="AN17" s="14"/>
      <c r="AR17" s="6"/>
      <c r="BS17" s="3" t="s">
        <v>30</v>
      </c>
    </row>
    <row r="18" customFormat="false" ht="6.95" hidden="false" customHeight="true" outlineLevel="0" collapsed="false">
      <c r="B18" s="6"/>
      <c r="AR18" s="6"/>
      <c r="BS18" s="3" t="s">
        <v>7</v>
      </c>
    </row>
    <row r="19" customFormat="false" ht="12" hidden="false" customHeight="true" outlineLevel="0" collapsed="false">
      <c r="B19" s="6"/>
      <c r="D19" s="13" t="s">
        <v>31</v>
      </c>
      <c r="AK19" s="13" t="s">
        <v>23</v>
      </c>
      <c r="AN19" s="14"/>
      <c r="AR19" s="6"/>
      <c r="BS19" s="3" t="s">
        <v>7</v>
      </c>
    </row>
    <row r="20" customFormat="false" ht="18.4" hidden="false" customHeight="true" outlineLevel="0" collapsed="false">
      <c r="B20" s="6"/>
      <c r="E20" s="14" t="s">
        <v>32</v>
      </c>
      <c r="AK20" s="13" t="s">
        <v>25</v>
      </c>
      <c r="AN20" s="14"/>
      <c r="AR20" s="6"/>
      <c r="BS20" s="3" t="s">
        <v>30</v>
      </c>
    </row>
    <row r="21" customFormat="false" ht="6.95" hidden="false" customHeight="true" outlineLevel="0" collapsed="false">
      <c r="B21" s="6"/>
      <c r="AR21" s="6"/>
    </row>
    <row r="22" customFormat="false" ht="12" hidden="false" customHeight="true" outlineLevel="0" collapsed="false">
      <c r="B22" s="6"/>
      <c r="D22" s="13" t="s">
        <v>33</v>
      </c>
      <c r="AR22" s="6"/>
    </row>
    <row r="23" customFormat="false" ht="16.5" hidden="false" customHeight="true" outlineLevel="0" collapsed="false">
      <c r="B23" s="6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R23" s="6"/>
    </row>
    <row r="24" customFormat="false" ht="6.95" hidden="false" customHeight="true" outlineLevel="0" collapsed="false">
      <c r="B24" s="6"/>
      <c r="AR24" s="6"/>
    </row>
    <row r="25" customFormat="false" ht="6.95" hidden="false" customHeight="true" outlineLevel="0" collapsed="false">
      <c r="B25" s="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R25" s="6"/>
    </row>
    <row r="26" s="22" customFormat="true" ht="25.9" hidden="false" customHeight="true" outlineLevel="0" collapsed="false">
      <c r="A26" s="17"/>
      <c r="B26" s="18"/>
      <c r="C26" s="17"/>
      <c r="D26" s="19" t="s">
        <v>34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1" t="n">
        <f aca="false">ROUND(AG94,0)</f>
        <v>0</v>
      </c>
      <c r="AL26" s="21"/>
      <c r="AM26" s="21"/>
      <c r="AN26" s="21"/>
      <c r="AO26" s="21"/>
      <c r="AP26" s="17"/>
      <c r="AQ26" s="17"/>
      <c r="AR26" s="18"/>
      <c r="BE26" s="17"/>
    </row>
    <row r="27" s="22" customFormat="true" ht="6.95" hidden="false" customHeight="true" outlineLevel="0" collapsed="false">
      <c r="A27" s="17"/>
      <c r="B27" s="18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8"/>
      <c r="BE27" s="17"/>
    </row>
    <row r="28" s="22" customFormat="true" ht="12.75" hidden="false" customHeight="fals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23" t="s">
        <v>35</v>
      </c>
      <c r="M28" s="23"/>
      <c r="N28" s="23"/>
      <c r="O28" s="23"/>
      <c r="P28" s="23"/>
      <c r="Q28" s="17"/>
      <c r="R28" s="17"/>
      <c r="S28" s="17"/>
      <c r="T28" s="17"/>
      <c r="U28" s="17"/>
      <c r="V28" s="17"/>
      <c r="W28" s="23" t="s">
        <v>36</v>
      </c>
      <c r="X28" s="23"/>
      <c r="Y28" s="23"/>
      <c r="Z28" s="23"/>
      <c r="AA28" s="23"/>
      <c r="AB28" s="23"/>
      <c r="AC28" s="23"/>
      <c r="AD28" s="23"/>
      <c r="AE28" s="23"/>
      <c r="AF28" s="17"/>
      <c r="AG28" s="17"/>
      <c r="AH28" s="17"/>
      <c r="AI28" s="17"/>
      <c r="AJ28" s="17"/>
      <c r="AK28" s="23" t="s">
        <v>37</v>
      </c>
      <c r="AL28" s="23"/>
      <c r="AM28" s="23"/>
      <c r="AN28" s="23"/>
      <c r="AO28" s="23"/>
      <c r="AP28" s="17"/>
      <c r="AQ28" s="17"/>
      <c r="AR28" s="18"/>
      <c r="BE28" s="17"/>
    </row>
    <row r="29" s="24" customFormat="true" ht="14.45" hidden="false" customHeight="true" outlineLevel="0" collapsed="false">
      <c r="B29" s="25"/>
      <c r="D29" s="13" t="s">
        <v>38</v>
      </c>
      <c r="F29" s="13" t="s">
        <v>39</v>
      </c>
      <c r="L29" s="26" t="n">
        <v>0.21</v>
      </c>
      <c r="M29" s="26"/>
      <c r="N29" s="26"/>
      <c r="O29" s="26"/>
      <c r="P29" s="26"/>
      <c r="W29" s="27" t="n">
        <f aca="false">ROUND(AZ94, 0)</f>
        <v>0</v>
      </c>
      <c r="X29" s="27"/>
      <c r="Y29" s="27"/>
      <c r="Z29" s="27"/>
      <c r="AA29" s="27"/>
      <c r="AB29" s="27"/>
      <c r="AC29" s="27"/>
      <c r="AD29" s="27"/>
      <c r="AE29" s="27"/>
      <c r="AK29" s="27" t="n">
        <f aca="false">ROUND(AV94, 0)</f>
        <v>0</v>
      </c>
      <c r="AL29" s="27"/>
      <c r="AM29" s="27"/>
      <c r="AN29" s="27"/>
      <c r="AO29" s="27"/>
      <c r="AR29" s="25"/>
    </row>
    <row r="30" s="24" customFormat="true" ht="14.45" hidden="false" customHeight="true" outlineLevel="0" collapsed="false">
      <c r="B30" s="25"/>
      <c r="F30" s="13" t="s">
        <v>40</v>
      </c>
      <c r="L30" s="26" t="n">
        <v>0.15</v>
      </c>
      <c r="M30" s="26"/>
      <c r="N30" s="26"/>
      <c r="O30" s="26"/>
      <c r="P30" s="26"/>
      <c r="W30" s="27" t="n">
        <f aca="false">ROUND(BA94, 0)</f>
        <v>0</v>
      </c>
      <c r="X30" s="27"/>
      <c r="Y30" s="27"/>
      <c r="Z30" s="27"/>
      <c r="AA30" s="27"/>
      <c r="AB30" s="27"/>
      <c r="AC30" s="27"/>
      <c r="AD30" s="27"/>
      <c r="AE30" s="27"/>
      <c r="AK30" s="27" t="n">
        <f aca="false">ROUND(AW94, 0)</f>
        <v>0</v>
      </c>
      <c r="AL30" s="27"/>
      <c r="AM30" s="27"/>
      <c r="AN30" s="27"/>
      <c r="AO30" s="27"/>
      <c r="AR30" s="25"/>
    </row>
    <row r="31" s="24" customFormat="true" ht="14.45" hidden="true" customHeight="true" outlineLevel="0" collapsed="false">
      <c r="B31" s="25"/>
      <c r="F31" s="13" t="s">
        <v>41</v>
      </c>
      <c r="L31" s="26" t="n">
        <v>0.21</v>
      </c>
      <c r="M31" s="26"/>
      <c r="N31" s="26"/>
      <c r="O31" s="26"/>
      <c r="P31" s="26"/>
      <c r="W31" s="27" t="n">
        <f aca="false">ROUND(BB94, 0)</f>
        <v>0</v>
      </c>
      <c r="X31" s="27"/>
      <c r="Y31" s="27"/>
      <c r="Z31" s="27"/>
      <c r="AA31" s="27"/>
      <c r="AB31" s="27"/>
      <c r="AC31" s="27"/>
      <c r="AD31" s="27"/>
      <c r="AE31" s="27"/>
      <c r="AK31" s="27" t="n">
        <v>0</v>
      </c>
      <c r="AL31" s="27"/>
      <c r="AM31" s="27"/>
      <c r="AN31" s="27"/>
      <c r="AO31" s="27"/>
      <c r="AR31" s="25"/>
    </row>
    <row r="32" s="24" customFormat="true" ht="14.45" hidden="true" customHeight="true" outlineLevel="0" collapsed="false">
      <c r="B32" s="25"/>
      <c r="F32" s="13" t="s">
        <v>42</v>
      </c>
      <c r="L32" s="26" t="n">
        <v>0.15</v>
      </c>
      <c r="M32" s="26"/>
      <c r="N32" s="26"/>
      <c r="O32" s="26"/>
      <c r="P32" s="26"/>
      <c r="W32" s="27" t="n">
        <f aca="false">ROUND(BC94, 0)</f>
        <v>0</v>
      </c>
      <c r="X32" s="27"/>
      <c r="Y32" s="27"/>
      <c r="Z32" s="27"/>
      <c r="AA32" s="27"/>
      <c r="AB32" s="27"/>
      <c r="AC32" s="27"/>
      <c r="AD32" s="27"/>
      <c r="AE32" s="27"/>
      <c r="AK32" s="27" t="n">
        <v>0</v>
      </c>
      <c r="AL32" s="27"/>
      <c r="AM32" s="27"/>
      <c r="AN32" s="27"/>
      <c r="AO32" s="27"/>
      <c r="AR32" s="25"/>
    </row>
    <row r="33" s="24" customFormat="true" ht="14.45" hidden="true" customHeight="true" outlineLevel="0" collapsed="false">
      <c r="B33" s="25"/>
      <c r="F33" s="13" t="s">
        <v>43</v>
      </c>
      <c r="L33" s="26" t="n">
        <v>0</v>
      </c>
      <c r="M33" s="26"/>
      <c r="N33" s="26"/>
      <c r="O33" s="26"/>
      <c r="P33" s="26"/>
      <c r="W33" s="27" t="n">
        <f aca="false">ROUND(BD94, 0)</f>
        <v>0</v>
      </c>
      <c r="X33" s="27"/>
      <c r="Y33" s="27"/>
      <c r="Z33" s="27"/>
      <c r="AA33" s="27"/>
      <c r="AB33" s="27"/>
      <c r="AC33" s="27"/>
      <c r="AD33" s="27"/>
      <c r="AE33" s="27"/>
      <c r="AK33" s="27" t="n">
        <v>0</v>
      </c>
      <c r="AL33" s="27"/>
      <c r="AM33" s="27"/>
      <c r="AN33" s="27"/>
      <c r="AO33" s="27"/>
      <c r="AR33" s="25"/>
    </row>
    <row r="34" s="22" customFormat="true" ht="6.95" hidden="false" customHeight="true" outlineLevel="0" collapsed="false">
      <c r="A34" s="17"/>
      <c r="B34" s="1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8"/>
      <c r="BE34" s="17"/>
    </row>
    <row r="35" s="22" customFormat="true" ht="25.9" hidden="false" customHeight="true" outlineLevel="0" collapsed="false">
      <c r="A35" s="17"/>
      <c r="B35" s="18"/>
      <c r="C35" s="28"/>
      <c r="D35" s="29" t="s">
        <v>44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1" t="s">
        <v>45</v>
      </c>
      <c r="U35" s="30"/>
      <c r="V35" s="30"/>
      <c r="W35" s="30"/>
      <c r="X35" s="32" t="s">
        <v>46</v>
      </c>
      <c r="Y35" s="32"/>
      <c r="Z35" s="32"/>
      <c r="AA35" s="32"/>
      <c r="AB35" s="32"/>
      <c r="AC35" s="30"/>
      <c r="AD35" s="30"/>
      <c r="AE35" s="30"/>
      <c r="AF35" s="30"/>
      <c r="AG35" s="30"/>
      <c r="AH35" s="30"/>
      <c r="AI35" s="30"/>
      <c r="AJ35" s="30"/>
      <c r="AK35" s="33" t="n">
        <f aca="false">SUM(AK26:AK33)</f>
        <v>0</v>
      </c>
      <c r="AL35" s="33"/>
      <c r="AM35" s="33"/>
      <c r="AN35" s="33"/>
      <c r="AO35" s="33"/>
      <c r="AP35" s="28"/>
      <c r="AQ35" s="28"/>
      <c r="AR35" s="18"/>
      <c r="BE35" s="17"/>
    </row>
    <row r="36" s="22" customFormat="true" ht="6.95" hidden="false" customHeight="true" outlineLevel="0" collapsed="false">
      <c r="A36" s="17"/>
      <c r="B36" s="1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8"/>
      <c r="BE36" s="17"/>
    </row>
    <row r="37" s="22" customFormat="true" ht="14.45" hidden="false" customHeight="true" outlineLevel="0" collapsed="false">
      <c r="A37" s="17"/>
      <c r="B37" s="1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8"/>
      <c r="BE37" s="17"/>
    </row>
    <row r="38" customFormat="false" ht="14.45" hidden="false" customHeight="true" outlineLevel="0" collapsed="false">
      <c r="B38" s="6"/>
      <c r="AR38" s="6"/>
    </row>
    <row r="39" customFormat="false" ht="14.45" hidden="false" customHeight="true" outlineLevel="0" collapsed="false">
      <c r="B39" s="6"/>
      <c r="AR39" s="6"/>
    </row>
    <row r="40" customFormat="false" ht="14.45" hidden="false" customHeight="true" outlineLevel="0" collapsed="false">
      <c r="B40" s="6"/>
      <c r="AR40" s="6"/>
    </row>
    <row r="41" customFormat="false" ht="14.45" hidden="false" customHeight="true" outlineLevel="0" collapsed="false">
      <c r="B41" s="6"/>
      <c r="AR41" s="6"/>
    </row>
    <row r="42" customFormat="false" ht="14.45" hidden="false" customHeight="true" outlineLevel="0" collapsed="false">
      <c r="B42" s="6"/>
      <c r="AR42" s="6"/>
    </row>
    <row r="43" customFormat="false" ht="14.45" hidden="false" customHeight="true" outlineLevel="0" collapsed="false">
      <c r="B43" s="6"/>
      <c r="AR43" s="6"/>
    </row>
    <row r="44" customFormat="false" ht="14.45" hidden="false" customHeight="true" outlineLevel="0" collapsed="false">
      <c r="B44" s="6"/>
      <c r="AR44" s="6"/>
    </row>
    <row r="45" customFormat="false" ht="14.45" hidden="false" customHeight="true" outlineLevel="0" collapsed="false">
      <c r="B45" s="6"/>
      <c r="AR45" s="6"/>
    </row>
    <row r="46" customFormat="false" ht="14.45" hidden="false" customHeight="true" outlineLevel="0" collapsed="false">
      <c r="B46" s="6"/>
      <c r="AR46" s="6"/>
    </row>
    <row r="47" customFormat="false" ht="14.45" hidden="false" customHeight="true" outlineLevel="0" collapsed="false">
      <c r="B47" s="6"/>
      <c r="AR47" s="6"/>
    </row>
    <row r="48" customFormat="false" ht="14.45" hidden="false" customHeight="true" outlineLevel="0" collapsed="false">
      <c r="B48" s="6"/>
      <c r="AR48" s="6"/>
    </row>
    <row r="49" s="22" customFormat="true" ht="14.45" hidden="false" customHeight="true" outlineLevel="0" collapsed="false">
      <c r="B49" s="34"/>
      <c r="D49" s="35" t="s">
        <v>47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48</v>
      </c>
      <c r="AI49" s="36"/>
      <c r="AJ49" s="36"/>
      <c r="AK49" s="36"/>
      <c r="AL49" s="36"/>
      <c r="AM49" s="36"/>
      <c r="AN49" s="36"/>
      <c r="AO49" s="36"/>
      <c r="AR49" s="34"/>
    </row>
    <row r="50" customFormat="false" ht="11.25" hidden="false" customHeight="false" outlineLevel="0" collapsed="false">
      <c r="B50" s="6"/>
      <c r="AR50" s="6"/>
    </row>
    <row r="51" customFormat="false" ht="11.25" hidden="false" customHeight="false" outlineLevel="0" collapsed="false">
      <c r="B51" s="6"/>
      <c r="AR51" s="6"/>
    </row>
    <row r="52" customFormat="false" ht="11.25" hidden="false" customHeight="false" outlineLevel="0" collapsed="false">
      <c r="B52" s="6"/>
      <c r="AR52" s="6"/>
    </row>
    <row r="53" customFormat="false" ht="11.25" hidden="false" customHeight="false" outlineLevel="0" collapsed="false">
      <c r="B53" s="6"/>
      <c r="AR53" s="6"/>
    </row>
    <row r="54" customFormat="false" ht="11.25" hidden="false" customHeight="false" outlineLevel="0" collapsed="false">
      <c r="B54" s="6"/>
      <c r="AR54" s="6"/>
    </row>
    <row r="55" customFormat="false" ht="11.25" hidden="false" customHeight="false" outlineLevel="0" collapsed="false">
      <c r="B55" s="6"/>
      <c r="AR55" s="6"/>
    </row>
    <row r="56" customFormat="false" ht="11.25" hidden="false" customHeight="false" outlineLevel="0" collapsed="false">
      <c r="B56" s="6"/>
      <c r="AR56" s="6"/>
    </row>
    <row r="57" customFormat="false" ht="11.25" hidden="false" customHeight="false" outlineLevel="0" collapsed="false">
      <c r="B57" s="6"/>
      <c r="AR57" s="6"/>
    </row>
    <row r="58" customFormat="false" ht="11.25" hidden="false" customHeight="false" outlineLevel="0" collapsed="false">
      <c r="B58" s="6"/>
      <c r="AR58" s="6"/>
    </row>
    <row r="59" customFormat="false" ht="11.25" hidden="false" customHeight="false" outlineLevel="0" collapsed="false">
      <c r="B59" s="6"/>
      <c r="AR59" s="6"/>
    </row>
    <row r="60" s="22" customFormat="true" ht="12.75" hidden="false" customHeight="false" outlineLevel="0" collapsed="false">
      <c r="A60" s="17"/>
      <c r="B60" s="18"/>
      <c r="C60" s="17"/>
      <c r="D60" s="37" t="s">
        <v>49</v>
      </c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37" t="s">
        <v>50</v>
      </c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37" t="s">
        <v>49</v>
      </c>
      <c r="AI60" s="20"/>
      <c r="AJ60" s="20"/>
      <c r="AK60" s="20"/>
      <c r="AL60" s="20"/>
      <c r="AM60" s="37" t="s">
        <v>50</v>
      </c>
      <c r="AN60" s="20"/>
      <c r="AO60" s="20"/>
      <c r="AP60" s="17"/>
      <c r="AQ60" s="17"/>
      <c r="AR60" s="18"/>
      <c r="BE60" s="17"/>
    </row>
    <row r="61" customFormat="false" ht="11.25" hidden="false" customHeight="false" outlineLevel="0" collapsed="false">
      <c r="B61" s="6"/>
      <c r="AR61" s="6"/>
    </row>
    <row r="62" customFormat="false" ht="11.25" hidden="false" customHeight="false" outlineLevel="0" collapsed="false">
      <c r="B62" s="6"/>
      <c r="AR62" s="6"/>
    </row>
    <row r="63" customFormat="false" ht="11.25" hidden="false" customHeight="false" outlineLevel="0" collapsed="false">
      <c r="B63" s="6"/>
      <c r="AR63" s="6"/>
    </row>
    <row r="64" s="22" customFormat="true" ht="12.75" hidden="false" customHeight="false" outlineLevel="0" collapsed="false">
      <c r="A64" s="17"/>
      <c r="B64" s="18"/>
      <c r="C64" s="17"/>
      <c r="D64" s="35" t="s">
        <v>51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5" t="s">
        <v>52</v>
      </c>
      <c r="AI64" s="38"/>
      <c r="AJ64" s="38"/>
      <c r="AK64" s="38"/>
      <c r="AL64" s="38"/>
      <c r="AM64" s="38"/>
      <c r="AN64" s="38"/>
      <c r="AO64" s="38"/>
      <c r="AP64" s="17"/>
      <c r="AQ64" s="17"/>
      <c r="AR64" s="18"/>
      <c r="BE64" s="17"/>
    </row>
    <row r="65" customFormat="false" ht="11.25" hidden="false" customHeight="false" outlineLevel="0" collapsed="false">
      <c r="B65" s="6"/>
      <c r="AR65" s="6"/>
    </row>
    <row r="66" customFormat="false" ht="11.25" hidden="false" customHeight="false" outlineLevel="0" collapsed="false">
      <c r="B66" s="6"/>
      <c r="AR66" s="6"/>
    </row>
    <row r="67" customFormat="false" ht="11.25" hidden="false" customHeight="false" outlineLevel="0" collapsed="false">
      <c r="B67" s="6"/>
      <c r="AR67" s="6"/>
    </row>
    <row r="68" customFormat="false" ht="11.25" hidden="false" customHeight="false" outlineLevel="0" collapsed="false">
      <c r="B68" s="6"/>
      <c r="AR68" s="6"/>
    </row>
    <row r="69" customFormat="false" ht="11.25" hidden="false" customHeight="false" outlineLevel="0" collapsed="false">
      <c r="B69" s="6"/>
      <c r="AR69" s="6"/>
    </row>
    <row r="70" customFormat="false" ht="11.25" hidden="false" customHeight="false" outlineLevel="0" collapsed="false">
      <c r="B70" s="6"/>
      <c r="AR70" s="6"/>
    </row>
    <row r="71" customFormat="false" ht="11.25" hidden="false" customHeight="false" outlineLevel="0" collapsed="false">
      <c r="B71" s="6"/>
      <c r="AR71" s="6"/>
    </row>
    <row r="72" customFormat="false" ht="11.25" hidden="false" customHeight="false" outlineLevel="0" collapsed="false">
      <c r="B72" s="6"/>
      <c r="AR72" s="6"/>
    </row>
    <row r="73" customFormat="false" ht="11.25" hidden="false" customHeight="false" outlineLevel="0" collapsed="false">
      <c r="B73" s="6"/>
      <c r="AR73" s="6"/>
    </row>
    <row r="74" customFormat="false" ht="11.25" hidden="false" customHeight="false" outlineLevel="0" collapsed="false">
      <c r="B74" s="6"/>
      <c r="AR74" s="6"/>
    </row>
    <row r="75" s="22" customFormat="true" ht="12.75" hidden="false" customHeight="false" outlineLevel="0" collapsed="false">
      <c r="A75" s="17"/>
      <c r="B75" s="18"/>
      <c r="C75" s="17"/>
      <c r="D75" s="37" t="s">
        <v>49</v>
      </c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37" t="s">
        <v>50</v>
      </c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37" t="s">
        <v>49</v>
      </c>
      <c r="AI75" s="20"/>
      <c r="AJ75" s="20"/>
      <c r="AK75" s="20"/>
      <c r="AL75" s="20"/>
      <c r="AM75" s="37" t="s">
        <v>50</v>
      </c>
      <c r="AN75" s="20"/>
      <c r="AO75" s="20"/>
      <c r="AP75" s="17"/>
      <c r="AQ75" s="17"/>
      <c r="AR75" s="18"/>
      <c r="BE75" s="17"/>
    </row>
    <row r="76" s="22" customFormat="true" ht="11.25" hidden="false" customHeight="false" outlineLevel="0" collapsed="false">
      <c r="A76" s="17"/>
      <c r="B76" s="18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8"/>
      <c r="BE76" s="17"/>
    </row>
    <row r="77" s="22" customFormat="true" ht="6.95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18"/>
      <c r="B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18"/>
      <c r="BE81" s="17"/>
    </row>
    <row r="82" s="22" customFormat="true" ht="24.95" hidden="false" customHeight="true" outlineLevel="0" collapsed="false">
      <c r="A82" s="17"/>
      <c r="B82" s="18"/>
      <c r="C82" s="7" t="s">
        <v>53</v>
      </c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8"/>
      <c r="BE82" s="17"/>
    </row>
    <row r="83" s="22" customFormat="tru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8"/>
      <c r="BE83" s="17"/>
    </row>
    <row r="84" s="43" customFormat="true" ht="12" hidden="false" customHeight="true" outlineLevel="0" collapsed="false">
      <c r="B84" s="44"/>
      <c r="C84" s="13" t="s">
        <v>12</v>
      </c>
      <c r="L84" s="43" t="str">
        <f aca="false">K5</f>
        <v>2021-023</v>
      </c>
      <c r="AR84" s="44"/>
    </row>
    <row r="85" s="45" customFormat="true" ht="36.95" hidden="false" customHeight="true" outlineLevel="0" collapsed="false">
      <c r="B85" s="46"/>
      <c r="C85" s="47" t="s">
        <v>14</v>
      </c>
      <c r="L85" s="48" t="str">
        <f aca="false">K6</f>
        <v>MŠ Lidická, č.p.625, Strakonice - rekonstrukce sociálního zařízení pro děti v severním pavilonu</v>
      </c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R85" s="46"/>
    </row>
    <row r="86" s="22" customFormat="true" ht="6.95" hidden="false" customHeight="true" outlineLevel="0" collapsed="false">
      <c r="A86" s="17"/>
      <c r="B86" s="18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8"/>
      <c r="BE86" s="17"/>
    </row>
    <row r="87" s="22" customFormat="true" ht="12" hidden="false" customHeight="true" outlineLevel="0" collapsed="false">
      <c r="A87" s="17"/>
      <c r="B87" s="18"/>
      <c r="C87" s="13" t="s">
        <v>18</v>
      </c>
      <c r="D87" s="17"/>
      <c r="E87" s="17"/>
      <c r="F87" s="17"/>
      <c r="G87" s="17"/>
      <c r="H87" s="17"/>
      <c r="I87" s="17"/>
      <c r="J87" s="17"/>
      <c r="K87" s="17"/>
      <c r="L87" s="49" t="str">
        <f aca="false">IF(K8="","",K8)</f>
        <v>Strakonice</v>
      </c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3" t="s">
        <v>20</v>
      </c>
      <c r="AJ87" s="17"/>
      <c r="AK87" s="17"/>
      <c r="AL87" s="17"/>
      <c r="AM87" s="50" t="str">
        <f aca="false">IF(AN8= "","",AN8)</f>
        <v>26. 3. 2021</v>
      </c>
      <c r="AN87" s="50"/>
      <c r="AO87" s="17"/>
      <c r="AP87" s="17"/>
      <c r="AQ87" s="17"/>
      <c r="AR87" s="18"/>
      <c r="BE87" s="17"/>
    </row>
    <row r="88" s="22" customFormat="tru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8"/>
      <c r="BE88" s="17"/>
    </row>
    <row r="89" s="22" customFormat="true" ht="15.2" hidden="false" customHeight="true" outlineLevel="0" collapsed="false">
      <c r="A89" s="17"/>
      <c r="B89" s="18"/>
      <c r="C89" s="13" t="s">
        <v>22</v>
      </c>
      <c r="D89" s="17"/>
      <c r="E89" s="17"/>
      <c r="F89" s="17"/>
      <c r="G89" s="17"/>
      <c r="H89" s="17"/>
      <c r="I89" s="17"/>
      <c r="J89" s="17"/>
      <c r="K89" s="17"/>
      <c r="L89" s="43" t="str">
        <f aca="false">IF(E11= "","",E11)</f>
        <v>Město Strakonice</v>
      </c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3" t="s">
        <v>28</v>
      </c>
      <c r="AJ89" s="17"/>
      <c r="AK89" s="17"/>
      <c r="AL89" s="17"/>
      <c r="AM89" s="51" t="str">
        <f aca="false">IF(E17="","",E17)</f>
        <v>Ing. Miloš Polanka</v>
      </c>
      <c r="AN89" s="51"/>
      <c r="AO89" s="51"/>
      <c r="AP89" s="51"/>
      <c r="AQ89" s="17"/>
      <c r="AR89" s="18"/>
      <c r="AS89" s="52" t="s">
        <v>54</v>
      </c>
      <c r="AT89" s="52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17"/>
    </row>
    <row r="90" s="22" customFormat="true" ht="15.2" hidden="false" customHeight="true" outlineLevel="0" collapsed="false">
      <c r="A90" s="17"/>
      <c r="B90" s="18"/>
      <c r="C90" s="13" t="s">
        <v>26</v>
      </c>
      <c r="D90" s="17"/>
      <c r="E90" s="17"/>
      <c r="F90" s="17"/>
      <c r="G90" s="17"/>
      <c r="H90" s="17"/>
      <c r="I90" s="17"/>
      <c r="J90" s="17"/>
      <c r="K90" s="17"/>
      <c r="L90" s="43" t="str">
        <f aca="false">IF(E14="","",E14)</f>
        <v>bude určen výběrovým řízením</v>
      </c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3" t="s">
        <v>31</v>
      </c>
      <c r="AJ90" s="17"/>
      <c r="AK90" s="17"/>
      <c r="AL90" s="17"/>
      <c r="AM90" s="51" t="str">
        <f aca="false">IF(E20="","",E20)</f>
        <v>Pavel Hrba</v>
      </c>
      <c r="AN90" s="51"/>
      <c r="AO90" s="51"/>
      <c r="AP90" s="51"/>
      <c r="AQ90" s="17"/>
      <c r="AR90" s="18"/>
      <c r="AS90" s="52"/>
      <c r="AT90" s="52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17"/>
    </row>
    <row r="91" s="22" customFormat="true" ht="10.9" hidden="false" customHeight="true" outlineLevel="0" collapsed="false">
      <c r="A91" s="17"/>
      <c r="B91" s="18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8"/>
      <c r="AS91" s="52"/>
      <c r="AT91" s="52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17"/>
    </row>
    <row r="92" s="22" customFormat="true" ht="29.25" hidden="false" customHeight="true" outlineLevel="0" collapsed="false">
      <c r="A92" s="17"/>
      <c r="B92" s="18"/>
      <c r="C92" s="57" t="s">
        <v>55</v>
      </c>
      <c r="D92" s="57"/>
      <c r="E92" s="57"/>
      <c r="F92" s="57"/>
      <c r="G92" s="57"/>
      <c r="H92" s="58"/>
      <c r="I92" s="59" t="s">
        <v>56</v>
      </c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60" t="s">
        <v>57</v>
      </c>
      <c r="AH92" s="60"/>
      <c r="AI92" s="60"/>
      <c r="AJ92" s="60"/>
      <c r="AK92" s="60"/>
      <c r="AL92" s="60"/>
      <c r="AM92" s="60"/>
      <c r="AN92" s="61" t="s">
        <v>58</v>
      </c>
      <c r="AO92" s="61"/>
      <c r="AP92" s="61"/>
      <c r="AQ92" s="62" t="s">
        <v>59</v>
      </c>
      <c r="AR92" s="18"/>
      <c r="AS92" s="63" t="s">
        <v>60</v>
      </c>
      <c r="AT92" s="64" t="s">
        <v>61</v>
      </c>
      <c r="AU92" s="64" t="s">
        <v>62</v>
      </c>
      <c r="AV92" s="64" t="s">
        <v>63</v>
      </c>
      <c r="AW92" s="64" t="s">
        <v>64</v>
      </c>
      <c r="AX92" s="64" t="s">
        <v>65</v>
      </c>
      <c r="AY92" s="64" t="s">
        <v>66</v>
      </c>
      <c r="AZ92" s="64" t="s">
        <v>67</v>
      </c>
      <c r="BA92" s="64" t="s">
        <v>68</v>
      </c>
      <c r="BB92" s="64" t="s">
        <v>69</v>
      </c>
      <c r="BC92" s="64" t="s">
        <v>70</v>
      </c>
      <c r="BD92" s="65" t="s">
        <v>71</v>
      </c>
      <c r="BE92" s="17"/>
    </row>
    <row r="93" s="22" customFormat="true" ht="10.9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8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17"/>
    </row>
    <row r="94" s="69" customFormat="true" ht="32.45" hidden="false" customHeight="true" outlineLevel="0" collapsed="false">
      <c r="B94" s="70"/>
      <c r="C94" s="71" t="s">
        <v>72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3" t="n">
        <f aca="false">ROUND(AG95,0)</f>
        <v>0</v>
      </c>
      <c r="AH94" s="73"/>
      <c r="AI94" s="73"/>
      <c r="AJ94" s="73"/>
      <c r="AK94" s="73"/>
      <c r="AL94" s="73"/>
      <c r="AM94" s="73"/>
      <c r="AN94" s="74" t="n">
        <f aca="false">SUM(AG94,AT94)</f>
        <v>0</v>
      </c>
      <c r="AO94" s="74"/>
      <c r="AP94" s="74"/>
      <c r="AQ94" s="75"/>
      <c r="AR94" s="70"/>
      <c r="AS94" s="76" t="n">
        <f aca="false">ROUND(AS95,0)</f>
        <v>0</v>
      </c>
      <c r="AT94" s="77" t="n">
        <f aca="false">ROUND(SUM(AV94:AW94),0)</f>
        <v>0</v>
      </c>
      <c r="AU94" s="78" t="e">
        <f aca="false">ROUND(AU95,5)</f>
        <v>#REF!</v>
      </c>
      <c r="AV94" s="77" t="n">
        <f aca="false">ROUND(AZ94*L29,0)</f>
        <v>0</v>
      </c>
      <c r="AW94" s="77" t="n">
        <f aca="false">ROUND(BA94*L30,0)</f>
        <v>0</v>
      </c>
      <c r="AX94" s="77" t="n">
        <f aca="false">ROUND(BB94*L29,0)</f>
        <v>0</v>
      </c>
      <c r="AY94" s="77" t="n">
        <f aca="false">ROUND(BC94*L30,0)</f>
        <v>0</v>
      </c>
      <c r="AZ94" s="77" t="n">
        <f aca="false">ROUND(AZ95,0)</f>
        <v>0</v>
      </c>
      <c r="BA94" s="77" t="n">
        <f aca="false">ROUND(BA95,0)</f>
        <v>0</v>
      </c>
      <c r="BB94" s="77" t="n">
        <f aca="false">ROUND(BB95,0)</f>
        <v>0</v>
      </c>
      <c r="BC94" s="77" t="n">
        <f aca="false">ROUND(BC95,0)</f>
        <v>0</v>
      </c>
      <c r="BD94" s="79" t="n">
        <f aca="false">ROUND(BD95,0)</f>
        <v>0</v>
      </c>
      <c r="BS94" s="80" t="s">
        <v>73</v>
      </c>
      <c r="BT94" s="80" t="s">
        <v>74</v>
      </c>
      <c r="BV94" s="80" t="s">
        <v>75</v>
      </c>
      <c r="BW94" s="80" t="s">
        <v>3</v>
      </c>
      <c r="BX94" s="80" t="s">
        <v>76</v>
      </c>
      <c r="CL94" s="80"/>
    </row>
    <row r="95" s="92" customFormat="true" ht="37.5" hidden="false" customHeight="true" outlineLevel="0" collapsed="false">
      <c r="A95" s="81" t="s">
        <v>77</v>
      </c>
      <c r="B95" s="82"/>
      <c r="C95" s="83"/>
      <c r="D95" s="84" t="s">
        <v>13</v>
      </c>
      <c r="E95" s="84"/>
      <c r="F95" s="84"/>
      <c r="G95" s="84"/>
      <c r="H95" s="84"/>
      <c r="I95" s="85"/>
      <c r="J95" s="84" t="s">
        <v>15</v>
      </c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  <c r="W95" s="84"/>
      <c r="X95" s="84"/>
      <c r="Y95" s="84"/>
      <c r="Z95" s="84"/>
      <c r="AA95" s="84"/>
      <c r="AB95" s="84"/>
      <c r="AC95" s="84"/>
      <c r="AD95" s="84"/>
      <c r="AE95" s="84"/>
      <c r="AF95" s="84"/>
      <c r="AG95" s="86" t="n">
        <f aca="false">'2021-023 - MŠ Lidická, č....'!J28</f>
        <v>0</v>
      </c>
      <c r="AH95" s="86"/>
      <c r="AI95" s="86"/>
      <c r="AJ95" s="86"/>
      <c r="AK95" s="86"/>
      <c r="AL95" s="86"/>
      <c r="AM95" s="86"/>
      <c r="AN95" s="86" t="n">
        <f aca="false">SUM(AG95,AT95)</f>
        <v>0</v>
      </c>
      <c r="AO95" s="86"/>
      <c r="AP95" s="86"/>
      <c r="AQ95" s="87" t="s">
        <v>78</v>
      </c>
      <c r="AR95" s="82"/>
      <c r="AS95" s="88" t="n">
        <v>0</v>
      </c>
      <c r="AT95" s="89" t="n">
        <f aca="false">ROUND(SUM(AV95:AW95),0)</f>
        <v>0</v>
      </c>
      <c r="AU95" s="90" t="e">
        <f aca="false">'2021-023 - MŠ Lidická, č....'!P138</f>
        <v>#REF!</v>
      </c>
      <c r="AV95" s="89" t="n">
        <f aca="false">'2021-023 - MŠ Lidická, č....'!J31</f>
        <v>0</v>
      </c>
      <c r="AW95" s="89" t="n">
        <f aca="false">'2021-023 - MŠ Lidická, č....'!J32</f>
        <v>0</v>
      </c>
      <c r="AX95" s="89" t="n">
        <f aca="false">'2021-023 - MŠ Lidická, č....'!J33</f>
        <v>0</v>
      </c>
      <c r="AY95" s="89" t="n">
        <f aca="false">'2021-023 - MŠ Lidická, č....'!J34</f>
        <v>0</v>
      </c>
      <c r="AZ95" s="89" t="n">
        <f aca="false">'2021-023 - MŠ Lidická, č....'!F31</f>
        <v>0</v>
      </c>
      <c r="BA95" s="89" t="n">
        <f aca="false">'2021-023 - MŠ Lidická, č....'!F32</f>
        <v>0</v>
      </c>
      <c r="BB95" s="89" t="n">
        <f aca="false">'2021-023 - MŠ Lidická, č....'!F33</f>
        <v>0</v>
      </c>
      <c r="BC95" s="89" t="n">
        <f aca="false">'2021-023 - MŠ Lidická, č....'!F34</f>
        <v>0</v>
      </c>
      <c r="BD95" s="91" t="n">
        <f aca="false">'2021-023 - MŠ Lidická, č....'!F35</f>
        <v>0</v>
      </c>
      <c r="BT95" s="93" t="s">
        <v>7</v>
      </c>
      <c r="BU95" s="93" t="s">
        <v>79</v>
      </c>
      <c r="BV95" s="93" t="s">
        <v>75</v>
      </c>
      <c r="BW95" s="93" t="s">
        <v>3</v>
      </c>
      <c r="BX95" s="93" t="s">
        <v>76</v>
      </c>
      <c r="CL95" s="93"/>
    </row>
    <row r="96" s="22" customFormat="true" ht="30" hidden="false" customHeight="true" outlineLevel="0" collapsed="false">
      <c r="A96" s="17"/>
      <c r="B96" s="18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8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</row>
    <row r="97" s="22" customFormat="true" ht="6.95" hidden="false" customHeight="true" outlineLevel="0" collapsed="false">
      <c r="A97" s="17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18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</row>
  </sheetData>
  <mergeCells count="40">
    <mergeCell ref="AR2:BE2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2021-023 - MŠ Lidická, č.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248"/>
  <sheetViews>
    <sheetView showFormulas="false" showGridLines="false" showRowColHeaders="true" showZeros="true" rightToLeft="false" tabSelected="true" showOutlineSymbols="true" defaultGridColor="true" view="normal" topLeftCell="A136" colorId="64" zoomScale="85" zoomScaleNormal="85" zoomScalePageLayoutView="75" workbookViewId="0">
      <selection pane="topLeft" activeCell="I141" activeCellId="0" sqref="I141:I247"/>
    </sheetView>
  </sheetViews>
  <sheetFormatPr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7"/>
    <col collapsed="false" customWidth="true" hidden="false" outlineLevel="0" max="4" min="4" style="0" width="4.34"/>
    <col collapsed="false" customWidth="true" hidden="false" outlineLevel="0" max="5" min="5" style="0" width="17.17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1.73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7"/>
    <col collapsed="false" customWidth="true" hidden="false" outlineLevel="0" max="21" min="21" style="0" width="11.2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false" outlineLevel="0" max="43" min="32" style="0" width="8.84"/>
    <col collapsed="false" customWidth="true" hidden="true" outlineLevel="0" max="65" min="44" style="0" width="9.34"/>
    <col collapsed="false" customWidth="true" hidden="false" outlineLevel="0" max="1025" min="66" style="0" width="8.84"/>
  </cols>
  <sheetData>
    <row r="1" customFormat="false" ht="12.8" hidden="false" customHeight="false" outlineLevel="0" collapsed="false">
      <c r="A1" s="94"/>
    </row>
    <row r="2" customFormat="false" ht="36.95" hidden="false" customHeight="true" outlineLevel="0" collapsed="false"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95"/>
      <c r="C3" s="95"/>
      <c r="D3" s="95"/>
      <c r="E3" s="95"/>
      <c r="F3" s="95"/>
      <c r="G3" s="95"/>
      <c r="H3" s="95"/>
      <c r="I3" s="95"/>
      <c r="J3" s="95"/>
      <c r="K3" s="5"/>
      <c r="AT3" s="3" t="s">
        <v>80</v>
      </c>
    </row>
    <row r="4" customFormat="false" ht="24.95" hidden="false" customHeight="true" outlineLevel="0" collapsed="false">
      <c r="B4" s="95"/>
      <c r="D4" s="7" t="s">
        <v>81</v>
      </c>
      <c r="M4" s="96" t="s">
        <v>10</v>
      </c>
      <c r="AT4" s="3" t="s">
        <v>2</v>
      </c>
    </row>
    <row r="5" customFormat="false" ht="6.95" hidden="false" customHeight="true" outlineLevel="0" collapsed="false">
      <c r="B5" s="95"/>
    </row>
    <row r="6" s="22" customFormat="true" ht="12" hidden="false" customHeight="true" outlineLevel="0" collapsed="false">
      <c r="A6" s="17"/>
      <c r="B6" s="55"/>
      <c r="C6" s="17"/>
      <c r="D6" s="13" t="s">
        <v>14</v>
      </c>
      <c r="E6" s="17"/>
      <c r="F6" s="17"/>
      <c r="G6" s="17"/>
      <c r="H6" s="17"/>
      <c r="I6" s="17"/>
      <c r="J6" s="17"/>
      <c r="K6" s="17"/>
      <c r="L6" s="0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MJ6" s="0"/>
    </row>
    <row r="7" s="22" customFormat="true" ht="30" hidden="false" customHeight="true" outlineLevel="0" collapsed="false">
      <c r="A7" s="17"/>
      <c r="B7" s="55"/>
      <c r="C7" s="17"/>
      <c r="D7" s="17"/>
      <c r="E7" s="97" t="s">
        <v>82</v>
      </c>
      <c r="F7" s="97"/>
      <c r="G7" s="97"/>
      <c r="H7" s="97"/>
      <c r="I7" s="17"/>
      <c r="J7" s="17"/>
      <c r="K7" s="17"/>
      <c r="L7" s="0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MJ7" s="0"/>
    </row>
    <row r="8" s="22" customFormat="true" ht="12.8" hidden="false" customHeight="false" outlineLevel="0" collapsed="false">
      <c r="A8" s="17"/>
      <c r="B8" s="55"/>
      <c r="C8" s="17"/>
      <c r="D8" s="17"/>
      <c r="E8" s="17"/>
      <c r="F8" s="17"/>
      <c r="G8" s="17"/>
      <c r="H8" s="17"/>
      <c r="I8" s="17"/>
      <c r="J8" s="17"/>
      <c r="K8" s="17"/>
      <c r="L8" s="0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MJ8" s="0"/>
    </row>
    <row r="9" s="22" customFormat="true" ht="12" hidden="false" customHeight="true" outlineLevel="0" collapsed="false">
      <c r="A9" s="17"/>
      <c r="B9" s="55"/>
      <c r="C9" s="17"/>
      <c r="D9" s="13" t="s">
        <v>16</v>
      </c>
      <c r="E9" s="17"/>
      <c r="F9" s="14"/>
      <c r="G9" s="17"/>
      <c r="H9" s="17"/>
      <c r="I9" s="13" t="s">
        <v>17</v>
      </c>
      <c r="J9" s="14"/>
      <c r="K9" s="17"/>
      <c r="L9" s="0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MJ9" s="0"/>
    </row>
    <row r="10" s="22" customFormat="true" ht="12" hidden="false" customHeight="true" outlineLevel="0" collapsed="false">
      <c r="A10" s="17"/>
      <c r="B10" s="55"/>
      <c r="C10" s="17"/>
      <c r="D10" s="13" t="s">
        <v>18</v>
      </c>
      <c r="E10" s="17"/>
      <c r="F10" s="14" t="s">
        <v>19</v>
      </c>
      <c r="G10" s="17"/>
      <c r="H10" s="17"/>
      <c r="I10" s="13" t="s">
        <v>20</v>
      </c>
      <c r="J10" s="98" t="s">
        <v>83</v>
      </c>
      <c r="K10" s="17"/>
      <c r="L10" s="0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MJ10" s="0"/>
    </row>
    <row r="11" s="22" customFormat="true" ht="10.9" hidden="false" customHeight="true" outlineLevel="0" collapsed="false">
      <c r="A11" s="17"/>
      <c r="B11" s="55"/>
      <c r="C11" s="17"/>
      <c r="D11" s="17"/>
      <c r="E11" s="17"/>
      <c r="F11" s="17"/>
      <c r="G11" s="17"/>
      <c r="H11" s="17"/>
      <c r="I11" s="17"/>
      <c r="J11" s="17"/>
      <c r="K11" s="17"/>
      <c r="L11" s="0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MJ11" s="0"/>
    </row>
    <row r="12" s="22" customFormat="true" ht="12" hidden="false" customHeight="true" outlineLevel="0" collapsed="false">
      <c r="A12" s="17"/>
      <c r="B12" s="55"/>
      <c r="C12" s="17"/>
      <c r="D12" s="13" t="s">
        <v>22</v>
      </c>
      <c r="E12" s="17"/>
      <c r="F12" s="17"/>
      <c r="G12" s="17"/>
      <c r="H12" s="17"/>
      <c r="I12" s="13" t="s">
        <v>23</v>
      </c>
      <c r="J12" s="14"/>
      <c r="K12" s="17"/>
      <c r="L12" s="0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MJ12" s="0"/>
    </row>
    <row r="13" s="22" customFormat="true" ht="18" hidden="false" customHeight="true" outlineLevel="0" collapsed="false">
      <c r="A13" s="17"/>
      <c r="B13" s="55"/>
      <c r="C13" s="17"/>
      <c r="D13" s="17"/>
      <c r="E13" s="14" t="s">
        <v>24</v>
      </c>
      <c r="F13" s="17"/>
      <c r="G13" s="17"/>
      <c r="H13" s="17"/>
      <c r="I13" s="13" t="s">
        <v>25</v>
      </c>
      <c r="J13" s="14"/>
      <c r="K13" s="17"/>
      <c r="L13" s="0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MJ13" s="0"/>
    </row>
    <row r="14" s="22" customFormat="true" ht="6.95" hidden="false" customHeight="true" outlineLevel="0" collapsed="false">
      <c r="A14" s="17"/>
      <c r="B14" s="55"/>
      <c r="C14" s="17"/>
      <c r="D14" s="17"/>
      <c r="E14" s="17"/>
      <c r="F14" s="17"/>
      <c r="G14" s="17"/>
      <c r="H14" s="17"/>
      <c r="I14" s="17"/>
      <c r="J14" s="17"/>
      <c r="K14" s="17"/>
      <c r="L14" s="0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MJ14" s="0"/>
    </row>
    <row r="15" s="22" customFormat="true" ht="12" hidden="false" customHeight="true" outlineLevel="0" collapsed="false">
      <c r="A15" s="17"/>
      <c r="B15" s="55"/>
      <c r="C15" s="17"/>
      <c r="D15" s="13" t="s">
        <v>26</v>
      </c>
      <c r="E15" s="17"/>
      <c r="F15" s="17"/>
      <c r="G15" s="17"/>
      <c r="H15" s="17"/>
      <c r="I15" s="13" t="s">
        <v>23</v>
      </c>
      <c r="J15" s="14"/>
      <c r="K15" s="17"/>
      <c r="L15" s="0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MJ15" s="0"/>
    </row>
    <row r="16" s="22" customFormat="true" ht="18" hidden="false" customHeight="true" outlineLevel="0" collapsed="false">
      <c r="A16" s="17"/>
      <c r="B16" s="55"/>
      <c r="C16" s="17"/>
      <c r="D16" s="17"/>
      <c r="E16" s="14" t="s">
        <v>27</v>
      </c>
      <c r="F16" s="17"/>
      <c r="G16" s="17"/>
      <c r="H16" s="17"/>
      <c r="I16" s="13" t="s">
        <v>25</v>
      </c>
      <c r="J16" s="14"/>
      <c r="K16" s="17"/>
      <c r="L16" s="0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MJ16" s="0"/>
    </row>
    <row r="17" s="22" customFormat="true" ht="6.95" hidden="false" customHeight="true" outlineLevel="0" collapsed="false">
      <c r="A17" s="17"/>
      <c r="B17" s="55"/>
      <c r="C17" s="17"/>
      <c r="D17" s="17"/>
      <c r="E17" s="17"/>
      <c r="F17" s="17"/>
      <c r="G17" s="17"/>
      <c r="H17" s="17"/>
      <c r="I17" s="17"/>
      <c r="J17" s="17"/>
      <c r="K17" s="17"/>
      <c r="L17" s="0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MJ17" s="0"/>
    </row>
    <row r="18" s="22" customFormat="true" ht="12" hidden="false" customHeight="true" outlineLevel="0" collapsed="false">
      <c r="A18" s="17"/>
      <c r="B18" s="55"/>
      <c r="C18" s="17"/>
      <c r="D18" s="13" t="s">
        <v>28</v>
      </c>
      <c r="E18" s="17"/>
      <c r="F18" s="17"/>
      <c r="G18" s="17"/>
      <c r="H18" s="17"/>
      <c r="I18" s="13" t="s">
        <v>23</v>
      </c>
      <c r="J18" s="14"/>
      <c r="K18" s="17"/>
      <c r="L18" s="0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MJ18" s="0"/>
    </row>
    <row r="19" s="22" customFormat="true" ht="18" hidden="false" customHeight="true" outlineLevel="0" collapsed="false">
      <c r="A19" s="17"/>
      <c r="B19" s="55"/>
      <c r="C19" s="17"/>
      <c r="D19" s="17"/>
      <c r="E19" s="14" t="s">
        <v>29</v>
      </c>
      <c r="F19" s="17"/>
      <c r="G19" s="17"/>
      <c r="H19" s="17"/>
      <c r="I19" s="13" t="s">
        <v>25</v>
      </c>
      <c r="J19" s="14"/>
      <c r="K19" s="17"/>
      <c r="L19" s="0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MJ19" s="0"/>
    </row>
    <row r="20" s="22" customFormat="true" ht="6.95" hidden="false" customHeight="true" outlineLevel="0" collapsed="false">
      <c r="A20" s="17"/>
      <c r="B20" s="55"/>
      <c r="C20" s="17"/>
      <c r="D20" s="17"/>
      <c r="E20" s="17"/>
      <c r="F20" s="17"/>
      <c r="G20" s="17"/>
      <c r="H20" s="17"/>
      <c r="I20" s="17"/>
      <c r="J20" s="17"/>
      <c r="K20" s="17"/>
      <c r="L20" s="0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MJ20" s="0"/>
    </row>
    <row r="21" s="22" customFormat="true" ht="12" hidden="false" customHeight="true" outlineLevel="0" collapsed="false">
      <c r="A21" s="17"/>
      <c r="B21" s="55"/>
      <c r="C21" s="17"/>
      <c r="D21" s="13" t="s">
        <v>31</v>
      </c>
      <c r="E21" s="17"/>
      <c r="F21" s="17"/>
      <c r="G21" s="17"/>
      <c r="H21" s="17"/>
      <c r="I21" s="13" t="s">
        <v>23</v>
      </c>
      <c r="J21" s="14"/>
      <c r="K21" s="17"/>
      <c r="L21" s="0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MJ21" s="0"/>
    </row>
    <row r="22" s="22" customFormat="true" ht="18" hidden="false" customHeight="true" outlineLevel="0" collapsed="false">
      <c r="A22" s="17"/>
      <c r="B22" s="55"/>
      <c r="C22" s="17"/>
      <c r="D22" s="17"/>
      <c r="E22" s="14" t="s">
        <v>29</v>
      </c>
      <c r="F22" s="17"/>
      <c r="G22" s="17"/>
      <c r="H22" s="17"/>
      <c r="I22" s="13" t="s">
        <v>25</v>
      </c>
      <c r="J22" s="14"/>
      <c r="K22" s="17"/>
      <c r="L22" s="0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MJ22" s="0"/>
    </row>
    <row r="23" s="22" customFormat="true" ht="6.95" hidden="false" customHeight="true" outlineLevel="0" collapsed="false">
      <c r="A23" s="17"/>
      <c r="B23" s="55"/>
      <c r="C23" s="17"/>
      <c r="D23" s="17"/>
      <c r="E23" s="17"/>
      <c r="F23" s="17"/>
      <c r="G23" s="17"/>
      <c r="H23" s="17"/>
      <c r="I23" s="17"/>
      <c r="J23" s="17"/>
      <c r="K23" s="17"/>
      <c r="L23" s="0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MJ23" s="0"/>
    </row>
    <row r="24" s="22" customFormat="true" ht="12" hidden="false" customHeight="true" outlineLevel="0" collapsed="false">
      <c r="A24" s="17"/>
      <c r="B24" s="55"/>
      <c r="C24" s="17"/>
      <c r="D24" s="13" t="s">
        <v>33</v>
      </c>
      <c r="E24" s="17"/>
      <c r="F24" s="17"/>
      <c r="G24" s="17"/>
      <c r="H24" s="17"/>
      <c r="I24" s="17"/>
      <c r="J24" s="17"/>
      <c r="K24" s="17"/>
      <c r="L24" s="0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MJ24" s="0"/>
    </row>
    <row r="25" s="101" customFormat="true" ht="16.5" hidden="false" customHeight="true" outlineLevel="0" collapsed="false">
      <c r="A25" s="99"/>
      <c r="B25" s="100"/>
      <c r="C25" s="99"/>
      <c r="D25" s="99"/>
      <c r="E25" s="15"/>
      <c r="F25" s="15"/>
      <c r="G25" s="15"/>
      <c r="H25" s="15"/>
      <c r="I25" s="99"/>
      <c r="J25" s="99"/>
      <c r="K25" s="99"/>
      <c r="L25" s="0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MJ25" s="0"/>
    </row>
    <row r="26" s="22" customFormat="true" ht="6.95" hidden="false" customHeight="true" outlineLevel="0" collapsed="false">
      <c r="A26" s="17"/>
      <c r="B26" s="55"/>
      <c r="C26" s="17"/>
      <c r="D26" s="17"/>
      <c r="E26" s="17"/>
      <c r="F26" s="17"/>
      <c r="G26" s="17"/>
      <c r="H26" s="17"/>
      <c r="I26" s="17"/>
      <c r="J26" s="17"/>
      <c r="K26" s="17"/>
      <c r="L26" s="0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MJ26" s="0"/>
    </row>
    <row r="27" s="22" customFormat="true" ht="6.95" hidden="false" customHeight="true" outlineLevel="0" collapsed="false">
      <c r="A27" s="17"/>
      <c r="B27" s="55"/>
      <c r="C27" s="17"/>
      <c r="D27" s="67"/>
      <c r="E27" s="67"/>
      <c r="F27" s="67"/>
      <c r="G27" s="67"/>
      <c r="H27" s="67"/>
      <c r="I27" s="67"/>
      <c r="J27" s="67"/>
      <c r="K27" s="67"/>
      <c r="L27" s="0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MJ27" s="0"/>
    </row>
    <row r="28" s="22" customFormat="true" ht="25.35" hidden="false" customHeight="true" outlineLevel="0" collapsed="false">
      <c r="A28" s="17"/>
      <c r="B28" s="55"/>
      <c r="C28" s="17"/>
      <c r="D28" s="102" t="s">
        <v>34</v>
      </c>
      <c r="E28" s="17"/>
      <c r="F28" s="17"/>
      <c r="G28" s="17"/>
      <c r="H28" s="17"/>
      <c r="I28" s="17"/>
      <c r="J28" s="103" t="n">
        <f aca="false">ROUND(J138,0)</f>
        <v>0</v>
      </c>
      <c r="K28" s="17"/>
      <c r="L28" s="0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MJ28" s="0"/>
    </row>
    <row r="29" s="22" customFormat="true" ht="6.95" hidden="false" customHeight="true" outlineLevel="0" collapsed="false">
      <c r="A29" s="17"/>
      <c r="B29" s="55"/>
      <c r="C29" s="17"/>
      <c r="D29" s="67"/>
      <c r="E29" s="67"/>
      <c r="F29" s="67"/>
      <c r="G29" s="67"/>
      <c r="H29" s="67"/>
      <c r="I29" s="67"/>
      <c r="J29" s="67"/>
      <c r="K29" s="67"/>
      <c r="L29" s="0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MJ29" s="0"/>
    </row>
    <row r="30" s="22" customFormat="true" ht="14.45" hidden="false" customHeight="true" outlineLevel="0" collapsed="false">
      <c r="A30" s="17"/>
      <c r="B30" s="55"/>
      <c r="C30" s="17"/>
      <c r="D30" s="17"/>
      <c r="E30" s="17"/>
      <c r="F30" s="104" t="s">
        <v>36</v>
      </c>
      <c r="G30" s="17"/>
      <c r="H30" s="17"/>
      <c r="I30" s="104" t="s">
        <v>35</v>
      </c>
      <c r="J30" s="104" t="s">
        <v>37</v>
      </c>
      <c r="K30" s="17"/>
      <c r="L30" s="0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MJ30" s="0"/>
    </row>
    <row r="31" s="22" customFormat="true" ht="14.45" hidden="false" customHeight="true" outlineLevel="0" collapsed="false">
      <c r="A31" s="17"/>
      <c r="B31" s="55"/>
      <c r="C31" s="17"/>
      <c r="D31" s="105" t="s">
        <v>38</v>
      </c>
      <c r="E31" s="13" t="s">
        <v>39</v>
      </c>
      <c r="F31" s="106" t="n">
        <f aca="false">ROUND(J28,0)</f>
        <v>0</v>
      </c>
      <c r="G31" s="17"/>
      <c r="H31" s="17"/>
      <c r="I31" s="107" t="n">
        <v>0.21</v>
      </c>
      <c r="J31" s="106" t="n">
        <f aca="false">SUM(I31*F31 )</f>
        <v>0</v>
      </c>
      <c r="K31" s="17"/>
      <c r="L31" s="0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MJ31" s="0"/>
    </row>
    <row r="32" s="22" customFormat="true" ht="14.45" hidden="false" customHeight="true" outlineLevel="0" collapsed="false">
      <c r="A32" s="17"/>
      <c r="B32" s="55"/>
      <c r="C32" s="17"/>
      <c r="D32" s="17"/>
      <c r="E32" s="13" t="s">
        <v>40</v>
      </c>
      <c r="F32" s="106" t="n">
        <f aca="false">ROUND((SUM(BF138:BF247)),  0)</f>
        <v>0</v>
      </c>
      <c r="G32" s="17"/>
      <c r="H32" s="17"/>
      <c r="I32" s="107" t="n">
        <v>0.15</v>
      </c>
      <c r="J32" s="106" t="n">
        <f aca="false">ROUND(((SUM(BF138:BF247))*I32),  0)</f>
        <v>0</v>
      </c>
      <c r="K32" s="17"/>
      <c r="L32" s="0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MJ32" s="0"/>
    </row>
    <row r="33" s="22" customFormat="true" ht="14.45" hidden="true" customHeight="true" outlineLevel="0" collapsed="false">
      <c r="A33" s="17"/>
      <c r="B33" s="55"/>
      <c r="C33" s="17"/>
      <c r="D33" s="17"/>
      <c r="E33" s="13" t="s">
        <v>41</v>
      </c>
      <c r="F33" s="106" t="n">
        <f aca="false">ROUND((SUM(BG138:BG247)),  0)</f>
        <v>0</v>
      </c>
      <c r="G33" s="17"/>
      <c r="H33" s="17"/>
      <c r="I33" s="107" t="n">
        <v>0.21</v>
      </c>
      <c r="J33" s="106" t="n">
        <f aca="false">0</f>
        <v>0</v>
      </c>
      <c r="K33" s="17"/>
      <c r="L33" s="0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MJ33" s="0"/>
    </row>
    <row r="34" s="22" customFormat="true" ht="14.45" hidden="true" customHeight="true" outlineLevel="0" collapsed="false">
      <c r="A34" s="17"/>
      <c r="B34" s="55"/>
      <c r="C34" s="17"/>
      <c r="D34" s="17"/>
      <c r="E34" s="13" t="s">
        <v>42</v>
      </c>
      <c r="F34" s="106" t="n">
        <f aca="false">ROUND((SUM(BH138:BH247)),  0)</f>
        <v>0</v>
      </c>
      <c r="G34" s="17"/>
      <c r="H34" s="17"/>
      <c r="I34" s="107" t="n">
        <v>0.15</v>
      </c>
      <c r="J34" s="106" t="n">
        <f aca="false">0</f>
        <v>0</v>
      </c>
      <c r="K34" s="17"/>
      <c r="L34" s="0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MJ34" s="0"/>
    </row>
    <row r="35" s="22" customFormat="true" ht="14.45" hidden="true" customHeight="true" outlineLevel="0" collapsed="false">
      <c r="A35" s="17"/>
      <c r="B35" s="55"/>
      <c r="C35" s="17"/>
      <c r="D35" s="17"/>
      <c r="E35" s="13" t="s">
        <v>43</v>
      </c>
      <c r="F35" s="106" t="n">
        <f aca="false">ROUND((SUM(BI138:BI247)),  0)</f>
        <v>0</v>
      </c>
      <c r="G35" s="17"/>
      <c r="H35" s="17"/>
      <c r="I35" s="107" t="n">
        <v>0</v>
      </c>
      <c r="J35" s="106" t="n">
        <f aca="false">0</f>
        <v>0</v>
      </c>
      <c r="K35" s="17"/>
      <c r="L35" s="0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MJ35" s="0"/>
    </row>
    <row r="36" s="22" customFormat="true" ht="6.95" hidden="false" customHeight="true" outlineLevel="0" collapsed="false">
      <c r="A36" s="17"/>
      <c r="B36" s="55"/>
      <c r="C36" s="17"/>
      <c r="D36" s="17"/>
      <c r="E36" s="17"/>
      <c r="F36" s="17"/>
      <c r="G36" s="17"/>
      <c r="H36" s="17"/>
      <c r="I36" s="17"/>
      <c r="J36" s="17"/>
      <c r="K36" s="17"/>
      <c r="L36" s="0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MJ36" s="0"/>
    </row>
    <row r="37" s="22" customFormat="true" ht="25.35" hidden="false" customHeight="true" outlineLevel="0" collapsed="false">
      <c r="A37" s="17"/>
      <c r="B37" s="55"/>
      <c r="C37" s="17"/>
      <c r="D37" s="108" t="s">
        <v>44</v>
      </c>
      <c r="E37" s="58"/>
      <c r="F37" s="58"/>
      <c r="G37" s="109" t="s">
        <v>45</v>
      </c>
      <c r="H37" s="110" t="s">
        <v>46</v>
      </c>
      <c r="I37" s="58"/>
      <c r="J37" s="111" t="n">
        <f aca="false">SUM(J28:J31)</f>
        <v>0</v>
      </c>
      <c r="K37" s="112"/>
      <c r="L37" s="0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MJ37" s="0"/>
    </row>
    <row r="38" s="22" customFormat="true" ht="14.45" hidden="false" customHeight="true" outlineLevel="0" collapsed="false">
      <c r="A38" s="17"/>
      <c r="B38" s="55"/>
      <c r="C38" s="17"/>
      <c r="D38" s="17"/>
      <c r="E38" s="17"/>
      <c r="F38" s="17"/>
      <c r="G38" s="17"/>
      <c r="H38" s="17"/>
      <c r="I38" s="17"/>
      <c r="J38" s="17"/>
      <c r="K38" s="17"/>
      <c r="L38" s="0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MJ38" s="0"/>
    </row>
    <row r="39" customFormat="false" ht="14.45" hidden="false" customHeight="true" outlineLevel="0" collapsed="false">
      <c r="B39" s="95"/>
    </row>
    <row r="40" customFormat="false" ht="14.45" hidden="false" customHeight="true" outlineLevel="0" collapsed="false">
      <c r="B40" s="95"/>
    </row>
    <row r="41" customFormat="false" ht="14.45" hidden="false" customHeight="true" outlineLevel="0" collapsed="false">
      <c r="B41" s="95"/>
    </row>
    <row r="42" customFormat="false" ht="14.45" hidden="false" customHeight="true" outlineLevel="0" collapsed="false">
      <c r="B42" s="95"/>
    </row>
    <row r="43" customFormat="false" ht="14.45" hidden="false" customHeight="true" outlineLevel="0" collapsed="false">
      <c r="B43" s="95"/>
    </row>
    <row r="44" customFormat="false" ht="14.45" hidden="false" customHeight="true" outlineLevel="0" collapsed="false">
      <c r="B44" s="95"/>
    </row>
    <row r="45" customFormat="false" ht="14.45" hidden="false" customHeight="true" outlineLevel="0" collapsed="false">
      <c r="B45" s="95"/>
    </row>
    <row r="46" customFormat="false" ht="14.45" hidden="false" customHeight="true" outlineLevel="0" collapsed="false">
      <c r="B46" s="95"/>
    </row>
    <row r="47" customFormat="false" ht="14.45" hidden="false" customHeight="true" outlineLevel="0" collapsed="false">
      <c r="B47" s="95"/>
    </row>
    <row r="48" customFormat="false" ht="14.45" hidden="false" customHeight="true" outlineLevel="0" collapsed="false">
      <c r="B48" s="95"/>
      <c r="W48" s="113"/>
    </row>
    <row r="49" customFormat="false" ht="14.45" hidden="false" customHeight="true" outlineLevel="0" collapsed="false">
      <c r="B49" s="95"/>
    </row>
    <row r="50" s="22" customFormat="true" ht="14.45" hidden="false" customHeight="true" outlineLevel="0" collapsed="false">
      <c r="B50" s="114"/>
      <c r="D50" s="35" t="s">
        <v>47</v>
      </c>
      <c r="E50" s="36"/>
      <c r="F50" s="36"/>
      <c r="G50" s="35" t="s">
        <v>48</v>
      </c>
      <c r="H50" s="36"/>
      <c r="I50" s="36"/>
      <c r="J50" s="36"/>
      <c r="K50" s="36"/>
      <c r="L50" s="0"/>
      <c r="AMJ50" s="0"/>
    </row>
    <row r="51" customFormat="false" ht="12.8" hidden="false" customHeight="false" outlineLevel="0" collapsed="false">
      <c r="B51" s="95"/>
    </row>
    <row r="52" customFormat="false" ht="12.8" hidden="false" customHeight="false" outlineLevel="0" collapsed="false">
      <c r="B52" s="95"/>
    </row>
    <row r="53" customFormat="false" ht="12.8" hidden="false" customHeight="false" outlineLevel="0" collapsed="false">
      <c r="B53" s="95"/>
    </row>
    <row r="54" customFormat="false" ht="12.8" hidden="false" customHeight="false" outlineLevel="0" collapsed="false">
      <c r="B54" s="95"/>
    </row>
    <row r="55" customFormat="false" ht="12.8" hidden="false" customHeight="false" outlineLevel="0" collapsed="false">
      <c r="B55" s="95"/>
    </row>
    <row r="56" customFormat="false" ht="12.8" hidden="false" customHeight="false" outlineLevel="0" collapsed="false">
      <c r="B56" s="95"/>
    </row>
    <row r="57" customFormat="false" ht="12.8" hidden="false" customHeight="false" outlineLevel="0" collapsed="false">
      <c r="B57" s="95"/>
    </row>
    <row r="58" customFormat="false" ht="12.8" hidden="false" customHeight="false" outlineLevel="0" collapsed="false">
      <c r="B58" s="95"/>
    </row>
    <row r="59" customFormat="false" ht="12.8" hidden="false" customHeight="false" outlineLevel="0" collapsed="false">
      <c r="B59" s="95"/>
    </row>
    <row r="60" customFormat="false" ht="12.8" hidden="false" customHeight="false" outlineLevel="0" collapsed="false">
      <c r="B60" s="95"/>
    </row>
    <row r="61" s="22" customFormat="true" ht="12.8" hidden="false" customHeight="false" outlineLevel="0" collapsed="false">
      <c r="A61" s="17"/>
      <c r="B61" s="55"/>
      <c r="C61" s="17"/>
      <c r="D61" s="37" t="s">
        <v>49</v>
      </c>
      <c r="E61" s="20"/>
      <c r="F61" s="115" t="s">
        <v>50</v>
      </c>
      <c r="G61" s="37" t="s">
        <v>49</v>
      </c>
      <c r="H61" s="20"/>
      <c r="I61" s="20"/>
      <c r="J61" s="116" t="s">
        <v>50</v>
      </c>
      <c r="K61" s="20"/>
      <c r="L61" s="0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MJ61" s="0"/>
    </row>
    <row r="62" customFormat="false" ht="12.8" hidden="false" customHeight="false" outlineLevel="0" collapsed="false">
      <c r="B62" s="95"/>
    </row>
    <row r="63" customFormat="false" ht="12.8" hidden="false" customHeight="false" outlineLevel="0" collapsed="false">
      <c r="B63" s="95"/>
    </row>
    <row r="64" customFormat="false" ht="12.8" hidden="false" customHeight="false" outlineLevel="0" collapsed="false">
      <c r="B64" s="95"/>
    </row>
    <row r="65" s="22" customFormat="true" ht="12.8" hidden="false" customHeight="false" outlineLevel="0" collapsed="false">
      <c r="A65" s="17"/>
      <c r="B65" s="55"/>
      <c r="C65" s="17"/>
      <c r="D65" s="35" t="s">
        <v>51</v>
      </c>
      <c r="E65" s="38"/>
      <c r="F65" s="38"/>
      <c r="G65" s="35" t="s">
        <v>52</v>
      </c>
      <c r="H65" s="38"/>
      <c r="I65" s="38"/>
      <c r="J65" s="38"/>
      <c r="K65" s="38"/>
      <c r="L65" s="0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MJ65" s="0"/>
    </row>
    <row r="66" customFormat="false" ht="12.8" hidden="false" customHeight="false" outlineLevel="0" collapsed="false">
      <c r="B66" s="95"/>
    </row>
    <row r="67" customFormat="false" ht="12.8" hidden="false" customHeight="false" outlineLevel="0" collapsed="false">
      <c r="B67" s="95"/>
    </row>
    <row r="68" customFormat="false" ht="12.8" hidden="false" customHeight="false" outlineLevel="0" collapsed="false">
      <c r="B68" s="95"/>
    </row>
    <row r="69" customFormat="false" ht="12.8" hidden="false" customHeight="false" outlineLevel="0" collapsed="false">
      <c r="B69" s="95"/>
    </row>
    <row r="70" customFormat="false" ht="12.8" hidden="false" customHeight="false" outlineLevel="0" collapsed="false">
      <c r="B70" s="95"/>
    </row>
    <row r="71" customFormat="false" ht="12.8" hidden="false" customHeight="false" outlineLevel="0" collapsed="false">
      <c r="B71" s="95"/>
    </row>
    <row r="72" customFormat="false" ht="12.8" hidden="false" customHeight="false" outlineLevel="0" collapsed="false">
      <c r="B72" s="95"/>
    </row>
    <row r="73" customFormat="false" ht="12.8" hidden="false" customHeight="false" outlineLevel="0" collapsed="false">
      <c r="B73" s="95"/>
    </row>
    <row r="74" customFormat="false" ht="12.8" hidden="false" customHeight="false" outlineLevel="0" collapsed="false">
      <c r="B74" s="95"/>
    </row>
    <row r="75" customFormat="false" ht="12.8" hidden="false" customHeight="false" outlineLevel="0" collapsed="false">
      <c r="B75" s="95"/>
    </row>
    <row r="76" s="22" customFormat="true" ht="12.8" hidden="false" customHeight="false" outlineLevel="0" collapsed="false">
      <c r="A76" s="17"/>
      <c r="B76" s="55"/>
      <c r="C76" s="17"/>
      <c r="D76" s="37" t="s">
        <v>49</v>
      </c>
      <c r="E76" s="20"/>
      <c r="F76" s="115" t="s">
        <v>50</v>
      </c>
      <c r="G76" s="37" t="s">
        <v>49</v>
      </c>
      <c r="H76" s="20"/>
      <c r="I76" s="20"/>
      <c r="J76" s="116" t="s">
        <v>50</v>
      </c>
      <c r="K76" s="20"/>
      <c r="L76" s="0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MJ76" s="0"/>
    </row>
    <row r="77" s="22" customFormat="true" ht="14.45" hidden="false" customHeight="true" outlineLevel="0" collapsed="false">
      <c r="A77" s="17"/>
      <c r="B77" s="55"/>
      <c r="C77" s="55"/>
      <c r="D77" s="55"/>
      <c r="E77" s="55"/>
      <c r="F77" s="55"/>
      <c r="G77" s="55"/>
      <c r="H77" s="55"/>
      <c r="I77" s="55"/>
      <c r="J77" s="55"/>
      <c r="K77" s="40"/>
      <c r="L77" s="0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MJ77" s="0"/>
    </row>
    <row r="81" s="22" customFormat="true" ht="6.95" hidden="true" customHeight="true" outlineLevel="0" collapsed="false">
      <c r="A81" s="17"/>
      <c r="B81" s="55"/>
      <c r="C81" s="42"/>
      <c r="D81" s="42"/>
      <c r="E81" s="42"/>
      <c r="F81" s="42"/>
      <c r="G81" s="42"/>
      <c r="H81" s="42"/>
      <c r="I81" s="42"/>
      <c r="J81" s="42"/>
      <c r="K81" s="42"/>
      <c r="L81" s="0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MJ81" s="0"/>
    </row>
    <row r="82" s="22" customFormat="true" ht="24.95" hidden="true" customHeight="true" outlineLevel="0" collapsed="false">
      <c r="A82" s="17"/>
      <c r="B82" s="55"/>
      <c r="C82" s="7" t="s">
        <v>84</v>
      </c>
      <c r="D82" s="17"/>
      <c r="E82" s="17"/>
      <c r="F82" s="17"/>
      <c r="G82" s="17"/>
      <c r="H82" s="17"/>
      <c r="I82" s="17"/>
      <c r="J82" s="17"/>
      <c r="K82" s="17"/>
      <c r="L82" s="0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MJ82" s="0"/>
    </row>
    <row r="83" s="22" customFormat="true" ht="6.95" hidden="true" customHeight="true" outlineLevel="0" collapsed="false">
      <c r="A83" s="17"/>
      <c r="B83" s="55"/>
      <c r="C83" s="17"/>
      <c r="D83" s="17"/>
      <c r="E83" s="17"/>
      <c r="F83" s="17"/>
      <c r="G83" s="17"/>
      <c r="H83" s="17"/>
      <c r="I83" s="17"/>
      <c r="J83" s="17"/>
      <c r="K83" s="17"/>
      <c r="L83" s="0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MJ83" s="0"/>
    </row>
    <row r="84" s="22" customFormat="true" ht="12" hidden="true" customHeight="true" outlineLevel="0" collapsed="false">
      <c r="A84" s="17"/>
      <c r="B84" s="55"/>
      <c r="C84" s="13" t="s">
        <v>14</v>
      </c>
      <c r="D84" s="17"/>
      <c r="E84" s="17"/>
      <c r="F84" s="17"/>
      <c r="G84" s="17"/>
      <c r="H84" s="17"/>
      <c r="I84" s="17"/>
      <c r="J84" s="17"/>
      <c r="K84" s="17"/>
      <c r="L84" s="0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MJ84" s="0"/>
    </row>
    <row r="85" s="22" customFormat="true" ht="30" hidden="true" customHeight="true" outlineLevel="0" collapsed="false">
      <c r="A85" s="17"/>
      <c r="B85" s="55"/>
      <c r="C85" s="17"/>
      <c r="D85" s="17"/>
      <c r="E85" s="97" t="str">
        <f aca="false">E7</f>
        <v>Kuchyně MŠ Šumavská č.p.264, Strakonice – modernizace VZT varny</v>
      </c>
      <c r="F85" s="97"/>
      <c r="G85" s="97"/>
      <c r="H85" s="97"/>
      <c r="I85" s="17"/>
      <c r="J85" s="17"/>
      <c r="K85" s="17"/>
      <c r="L85" s="0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MJ85" s="0"/>
    </row>
    <row r="86" s="22" customFormat="true" ht="6.95" hidden="true" customHeight="true" outlineLevel="0" collapsed="false">
      <c r="A86" s="17"/>
      <c r="B86" s="55"/>
      <c r="C86" s="17"/>
      <c r="D86" s="17"/>
      <c r="E86" s="17"/>
      <c r="F86" s="17"/>
      <c r="G86" s="17"/>
      <c r="H86" s="17"/>
      <c r="I86" s="17"/>
      <c r="J86" s="17"/>
      <c r="K86" s="17"/>
      <c r="L86" s="0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MJ86" s="0"/>
    </row>
    <row r="87" s="22" customFormat="true" ht="12" hidden="true" customHeight="true" outlineLevel="0" collapsed="false">
      <c r="A87" s="17"/>
      <c r="B87" s="55"/>
      <c r="C87" s="13" t="s">
        <v>18</v>
      </c>
      <c r="D87" s="17"/>
      <c r="E87" s="17"/>
      <c r="F87" s="14" t="str">
        <f aca="false">F10</f>
        <v>Strakonice</v>
      </c>
      <c r="G87" s="17"/>
      <c r="H87" s="17"/>
      <c r="I87" s="13" t="s">
        <v>20</v>
      </c>
      <c r="J87" s="117" t="str">
        <f aca="false">IF(J10="","",J10)</f>
        <v>20. 4. 2023</v>
      </c>
      <c r="K87" s="17"/>
      <c r="L87" s="0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MJ87" s="0"/>
    </row>
    <row r="88" s="22" customFormat="true" ht="6.95" hidden="true" customHeight="true" outlineLevel="0" collapsed="false">
      <c r="A88" s="17"/>
      <c r="B88" s="55"/>
      <c r="C88" s="17"/>
      <c r="D88" s="17"/>
      <c r="E88" s="17"/>
      <c r="F88" s="17"/>
      <c r="G88" s="17"/>
      <c r="H88" s="17"/>
      <c r="I88" s="17"/>
      <c r="J88" s="17"/>
      <c r="K88" s="17"/>
      <c r="L88" s="0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MJ88" s="0"/>
    </row>
    <row r="89" s="22" customFormat="true" ht="15.2" hidden="true" customHeight="true" outlineLevel="0" collapsed="false">
      <c r="A89" s="17"/>
      <c r="B89" s="55"/>
      <c r="C89" s="13" t="s">
        <v>22</v>
      </c>
      <c r="D89" s="17"/>
      <c r="E89" s="17"/>
      <c r="F89" s="14" t="str">
        <f aca="false">E13</f>
        <v>Město Strakonice</v>
      </c>
      <c r="G89" s="17"/>
      <c r="H89" s="17"/>
      <c r="I89" s="13" t="s">
        <v>28</v>
      </c>
      <c r="J89" s="118" t="str">
        <f aca="false">E19</f>
        <v>Ing. Miloš Polanka</v>
      </c>
      <c r="K89" s="17"/>
      <c r="L89" s="0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MJ89" s="0"/>
    </row>
    <row r="90" s="22" customFormat="true" ht="15.2" hidden="true" customHeight="true" outlineLevel="0" collapsed="false">
      <c r="A90" s="17"/>
      <c r="B90" s="55"/>
      <c r="C90" s="13" t="s">
        <v>26</v>
      </c>
      <c r="D90" s="17"/>
      <c r="E90" s="17"/>
      <c r="F90" s="14" t="str">
        <f aca="false">IF(E16="","",E16)</f>
        <v>bude určen výběrovým řízením</v>
      </c>
      <c r="G90" s="17"/>
      <c r="H90" s="17"/>
      <c r="I90" s="13" t="s">
        <v>31</v>
      </c>
      <c r="J90" s="118" t="str">
        <f aca="false">E22</f>
        <v>Ing. Miloš Polanka</v>
      </c>
      <c r="K90" s="17"/>
      <c r="L90" s="0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MJ90" s="0"/>
    </row>
    <row r="91" s="22" customFormat="true" ht="10.35" hidden="true" customHeight="true" outlineLevel="0" collapsed="false">
      <c r="A91" s="17"/>
      <c r="B91" s="55"/>
      <c r="C91" s="17"/>
      <c r="D91" s="17"/>
      <c r="E91" s="17"/>
      <c r="F91" s="17"/>
      <c r="G91" s="17"/>
      <c r="H91" s="17"/>
      <c r="I91" s="17"/>
      <c r="J91" s="17"/>
      <c r="K91" s="17"/>
      <c r="L91" s="0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MJ91" s="0"/>
    </row>
    <row r="92" s="22" customFormat="true" ht="29.25" hidden="true" customHeight="true" outlineLevel="0" collapsed="false">
      <c r="A92" s="17"/>
      <c r="B92" s="55"/>
      <c r="C92" s="119" t="s">
        <v>85</v>
      </c>
      <c r="D92" s="120"/>
      <c r="E92" s="120"/>
      <c r="F92" s="120"/>
      <c r="G92" s="120"/>
      <c r="H92" s="120"/>
      <c r="I92" s="120"/>
      <c r="J92" s="121" t="s">
        <v>86</v>
      </c>
      <c r="K92" s="120"/>
      <c r="L92" s="0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MJ92" s="0"/>
    </row>
    <row r="93" s="22" customFormat="true" ht="10.35" hidden="true" customHeight="true" outlineLevel="0" collapsed="false">
      <c r="A93" s="17"/>
      <c r="B93" s="55"/>
      <c r="C93" s="17"/>
      <c r="D93" s="17"/>
      <c r="E93" s="17"/>
      <c r="F93" s="17"/>
      <c r="G93" s="17"/>
      <c r="H93" s="17"/>
      <c r="I93" s="17"/>
      <c r="J93" s="17"/>
      <c r="K93" s="17"/>
      <c r="L93" s="0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MJ93" s="0"/>
    </row>
    <row r="94" s="22" customFormat="true" ht="22.9" hidden="true" customHeight="true" outlineLevel="0" collapsed="false">
      <c r="A94" s="17"/>
      <c r="B94" s="55"/>
      <c r="C94" s="122" t="s">
        <v>87</v>
      </c>
      <c r="D94" s="17"/>
      <c r="E94" s="17"/>
      <c r="F94" s="17"/>
      <c r="G94" s="17"/>
      <c r="H94" s="17"/>
      <c r="I94" s="17"/>
      <c r="J94" s="103" t="n">
        <f aca="false">J138</f>
        <v>0</v>
      </c>
      <c r="K94" s="17"/>
      <c r="L94" s="0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U94" s="3" t="s">
        <v>88</v>
      </c>
      <c r="AMJ94" s="0"/>
    </row>
    <row r="95" s="123" customFormat="true" ht="24.95" hidden="true" customHeight="true" outlineLevel="0" collapsed="false">
      <c r="B95" s="124"/>
      <c r="D95" s="125" t="s">
        <v>89</v>
      </c>
      <c r="E95" s="126"/>
      <c r="F95" s="126"/>
      <c r="G95" s="126"/>
      <c r="H95" s="126"/>
      <c r="I95" s="126"/>
      <c r="J95" s="127" t="n">
        <f aca="false">J139</f>
        <v>0</v>
      </c>
      <c r="L95" s="0"/>
      <c r="AMJ95" s="0"/>
    </row>
    <row r="96" s="128" customFormat="true" ht="19.9" hidden="true" customHeight="true" outlineLevel="0" collapsed="false">
      <c r="B96" s="129"/>
      <c r="D96" s="130" t="s">
        <v>90</v>
      </c>
      <c r="E96" s="131"/>
      <c r="F96" s="131"/>
      <c r="G96" s="131"/>
      <c r="H96" s="131"/>
      <c r="I96" s="131"/>
      <c r="J96" s="132" t="e">
        <f aca="false">#REF!</f>
        <v>#REF!</v>
      </c>
      <c r="L96" s="0"/>
      <c r="AMJ96" s="0"/>
    </row>
    <row r="97" s="128" customFormat="true" ht="19.9" hidden="true" customHeight="true" outlineLevel="0" collapsed="false">
      <c r="B97" s="129"/>
      <c r="D97" s="130" t="s">
        <v>91</v>
      </c>
      <c r="E97" s="131"/>
      <c r="F97" s="131"/>
      <c r="G97" s="131"/>
      <c r="H97" s="131"/>
      <c r="I97" s="131"/>
      <c r="J97" s="132" t="n">
        <f aca="false">J154</f>
        <v>0</v>
      </c>
      <c r="L97" s="0"/>
      <c r="AMJ97" s="0"/>
    </row>
    <row r="98" s="128" customFormat="true" ht="19.9" hidden="true" customHeight="true" outlineLevel="0" collapsed="false">
      <c r="B98" s="129"/>
      <c r="D98" s="130" t="s">
        <v>92</v>
      </c>
      <c r="E98" s="131"/>
      <c r="F98" s="131"/>
      <c r="G98" s="131"/>
      <c r="H98" s="131"/>
      <c r="I98" s="131"/>
      <c r="J98" s="132" t="n">
        <f aca="false">J171</f>
        <v>0</v>
      </c>
      <c r="L98" s="0"/>
      <c r="AMJ98" s="0"/>
    </row>
    <row r="99" s="128" customFormat="true" ht="19.9" hidden="true" customHeight="true" outlineLevel="0" collapsed="false">
      <c r="B99" s="129"/>
      <c r="D99" s="130" t="s">
        <v>93</v>
      </c>
      <c r="E99" s="131"/>
      <c r="F99" s="131"/>
      <c r="G99" s="131"/>
      <c r="H99" s="131"/>
      <c r="I99" s="131"/>
      <c r="J99" s="132" t="n">
        <f aca="false">J185</f>
        <v>0</v>
      </c>
      <c r="L99" s="0"/>
      <c r="AMJ99" s="0"/>
    </row>
    <row r="100" s="128" customFormat="true" ht="19.9" hidden="true" customHeight="true" outlineLevel="0" collapsed="false">
      <c r="B100" s="129"/>
      <c r="D100" s="130" t="s">
        <v>94</v>
      </c>
      <c r="E100" s="131"/>
      <c r="F100" s="131"/>
      <c r="G100" s="131"/>
      <c r="H100" s="131"/>
      <c r="I100" s="131"/>
      <c r="J100" s="132" t="n">
        <f aca="false">J189</f>
        <v>0</v>
      </c>
      <c r="L100" s="0"/>
      <c r="AMJ100" s="0"/>
    </row>
    <row r="101" s="128" customFormat="true" ht="19.9" hidden="true" customHeight="true" outlineLevel="0" collapsed="false">
      <c r="B101" s="129"/>
      <c r="D101" s="130" t="s">
        <v>95</v>
      </c>
      <c r="E101" s="131"/>
      <c r="F101" s="131"/>
      <c r="G101" s="131"/>
      <c r="H101" s="131"/>
      <c r="I101" s="131"/>
      <c r="J101" s="132" t="n">
        <f aca="false">J205</f>
        <v>0</v>
      </c>
      <c r="L101" s="0"/>
      <c r="AMJ101" s="0"/>
    </row>
    <row r="102" s="128" customFormat="true" ht="19.9" hidden="true" customHeight="true" outlineLevel="0" collapsed="false">
      <c r="B102" s="129"/>
      <c r="D102" s="130" t="s">
        <v>96</v>
      </c>
      <c r="E102" s="131"/>
      <c r="F102" s="131"/>
      <c r="G102" s="131"/>
      <c r="H102" s="131"/>
      <c r="I102" s="131"/>
      <c r="J102" s="132" t="n">
        <f aca="false">J212</f>
        <v>0</v>
      </c>
      <c r="L102" s="0"/>
      <c r="AMJ102" s="0"/>
    </row>
    <row r="103" s="123" customFormat="true" ht="24.95" hidden="true" customHeight="true" outlineLevel="0" collapsed="false">
      <c r="B103" s="124"/>
      <c r="D103" s="125" t="s">
        <v>97</v>
      </c>
      <c r="E103" s="126"/>
      <c r="F103" s="126"/>
      <c r="G103" s="126"/>
      <c r="H103" s="126"/>
      <c r="I103" s="126"/>
      <c r="J103" s="127" t="n">
        <f aca="false">J214</f>
        <v>0</v>
      </c>
      <c r="L103" s="0"/>
      <c r="AMJ103" s="0"/>
    </row>
    <row r="104" s="128" customFormat="true" ht="19.9" hidden="true" customHeight="true" outlineLevel="0" collapsed="false">
      <c r="B104" s="129"/>
      <c r="D104" s="130" t="s">
        <v>98</v>
      </c>
      <c r="E104" s="131"/>
      <c r="F104" s="131"/>
      <c r="G104" s="131"/>
      <c r="H104" s="131"/>
      <c r="I104" s="131"/>
      <c r="J104" s="132" t="n">
        <f aca="false">J214</f>
        <v>0</v>
      </c>
      <c r="L104" s="0"/>
      <c r="AMJ104" s="0"/>
    </row>
    <row r="105" s="128" customFormat="true" ht="19.9" hidden="true" customHeight="true" outlineLevel="0" collapsed="false">
      <c r="B105" s="129"/>
      <c r="D105" s="130" t="s">
        <v>99</v>
      </c>
      <c r="E105" s="131"/>
      <c r="F105" s="131"/>
      <c r="G105" s="131"/>
      <c r="H105" s="131"/>
      <c r="I105" s="131"/>
      <c r="J105" s="132" t="n">
        <f aca="false">J214</f>
        <v>0</v>
      </c>
      <c r="L105" s="0"/>
      <c r="AMJ105" s="0"/>
    </row>
    <row r="106" s="128" customFormat="true" ht="19.9" hidden="true" customHeight="true" outlineLevel="0" collapsed="false">
      <c r="B106" s="129"/>
      <c r="D106" s="130" t="s">
        <v>100</v>
      </c>
      <c r="E106" s="131"/>
      <c r="F106" s="131"/>
      <c r="G106" s="131"/>
      <c r="H106" s="131"/>
      <c r="I106" s="131"/>
      <c r="J106" s="132" t="n">
        <f aca="false">J214</f>
        <v>0</v>
      </c>
      <c r="L106" s="0"/>
      <c r="AMJ106" s="0"/>
    </row>
    <row r="107" s="128" customFormat="true" ht="19.9" hidden="true" customHeight="true" outlineLevel="0" collapsed="false">
      <c r="B107" s="129"/>
      <c r="D107" s="130" t="s">
        <v>101</v>
      </c>
      <c r="E107" s="131"/>
      <c r="F107" s="131"/>
      <c r="G107" s="131"/>
      <c r="H107" s="131"/>
      <c r="I107" s="131"/>
      <c r="J107" s="132" t="n">
        <f aca="false">J229</f>
        <v>0</v>
      </c>
      <c r="L107" s="0"/>
      <c r="AMJ107" s="0"/>
    </row>
    <row r="108" s="128" customFormat="true" ht="19.9" hidden="true" customHeight="true" outlineLevel="0" collapsed="false">
      <c r="B108" s="129"/>
      <c r="D108" s="130" t="s">
        <v>102</v>
      </c>
      <c r="E108" s="131"/>
      <c r="F108" s="131"/>
      <c r="G108" s="131"/>
      <c r="H108" s="131"/>
      <c r="I108" s="131"/>
      <c r="J108" s="132" t="n">
        <f aca="false">J227</f>
        <v>0</v>
      </c>
      <c r="L108" s="0"/>
      <c r="AMJ108" s="0"/>
    </row>
    <row r="109" s="128" customFormat="true" ht="19.9" hidden="true" customHeight="true" outlineLevel="0" collapsed="false">
      <c r="B109" s="129"/>
      <c r="D109" s="130" t="s">
        <v>103</v>
      </c>
      <c r="E109" s="131"/>
      <c r="F109" s="131"/>
      <c r="G109" s="131"/>
      <c r="H109" s="131"/>
      <c r="I109" s="131"/>
      <c r="J109" s="132" t="n">
        <f aca="false">J227</f>
        <v>0</v>
      </c>
      <c r="L109" s="0"/>
      <c r="AMJ109" s="0"/>
    </row>
    <row r="110" s="128" customFormat="true" ht="19.9" hidden="true" customHeight="true" outlineLevel="0" collapsed="false">
      <c r="B110" s="129"/>
      <c r="D110" s="130" t="s">
        <v>104</v>
      </c>
      <c r="E110" s="131"/>
      <c r="F110" s="131"/>
      <c r="G110" s="131"/>
      <c r="H110" s="131"/>
      <c r="I110" s="131"/>
      <c r="J110" s="132" t="n">
        <f aca="false">J243</f>
        <v>0</v>
      </c>
      <c r="L110" s="0"/>
      <c r="AMJ110" s="0"/>
    </row>
    <row r="111" s="128" customFormat="true" ht="19.9" hidden="true" customHeight="true" outlineLevel="0" collapsed="false">
      <c r="B111" s="129"/>
      <c r="D111" s="130" t="s">
        <v>105</v>
      </c>
      <c r="E111" s="131"/>
      <c r="F111" s="131"/>
      <c r="G111" s="131"/>
      <c r="H111" s="131"/>
      <c r="I111" s="131"/>
      <c r="J111" s="132" t="n">
        <f aca="false">J214</f>
        <v>0</v>
      </c>
      <c r="L111" s="0"/>
      <c r="AMJ111" s="0"/>
    </row>
    <row r="112" s="128" customFormat="true" ht="19.9" hidden="true" customHeight="true" outlineLevel="0" collapsed="false">
      <c r="B112" s="129"/>
      <c r="D112" s="130" t="s">
        <v>106</v>
      </c>
      <c r="E112" s="131"/>
      <c r="F112" s="131"/>
      <c r="G112" s="131"/>
      <c r="H112" s="131"/>
      <c r="I112" s="131"/>
      <c r="J112" s="132" t="n">
        <f aca="false">J228</f>
        <v>0</v>
      </c>
      <c r="L112" s="0"/>
      <c r="AMJ112" s="0"/>
    </row>
    <row r="113" s="128" customFormat="true" ht="19.9" hidden="true" customHeight="true" outlineLevel="0" collapsed="false">
      <c r="B113" s="129"/>
      <c r="D113" s="130" t="s">
        <v>107</v>
      </c>
      <c r="E113" s="131"/>
      <c r="F113" s="131"/>
      <c r="G113" s="131"/>
      <c r="H113" s="131"/>
      <c r="I113" s="131"/>
      <c r="J113" s="132" t="n">
        <f aca="false">J230</f>
        <v>0</v>
      </c>
      <c r="L113" s="0"/>
      <c r="AMJ113" s="0"/>
    </row>
    <row r="114" s="128" customFormat="true" ht="19.9" hidden="true" customHeight="true" outlineLevel="0" collapsed="false">
      <c r="B114" s="129"/>
      <c r="D114" s="130" t="s">
        <v>108</v>
      </c>
      <c r="E114" s="131"/>
      <c r="F114" s="131"/>
      <c r="G114" s="131"/>
      <c r="H114" s="131"/>
      <c r="I114" s="131"/>
      <c r="J114" s="132" t="n">
        <f aca="false">J226</f>
        <v>0</v>
      </c>
      <c r="L114" s="0"/>
      <c r="AMJ114" s="0"/>
    </row>
    <row r="115" s="128" customFormat="true" ht="19.9" hidden="true" customHeight="true" outlineLevel="0" collapsed="false">
      <c r="B115" s="129"/>
      <c r="D115" s="130" t="s">
        <v>109</v>
      </c>
      <c r="E115" s="131"/>
      <c r="F115" s="131"/>
      <c r="G115" s="131"/>
      <c r="H115" s="131"/>
      <c r="I115" s="131"/>
      <c r="J115" s="132" t="n">
        <f aca="false">J214</f>
        <v>0</v>
      </c>
      <c r="L115" s="0"/>
      <c r="AMJ115" s="0"/>
    </row>
    <row r="116" s="128" customFormat="true" ht="19.9" hidden="true" customHeight="true" outlineLevel="0" collapsed="false">
      <c r="B116" s="129"/>
      <c r="D116" s="130" t="s">
        <v>110</v>
      </c>
      <c r="E116" s="131"/>
      <c r="F116" s="131"/>
      <c r="G116" s="131"/>
      <c r="H116" s="131"/>
      <c r="I116" s="131"/>
      <c r="J116" s="132" t="n">
        <f aca="false">J243</f>
        <v>0</v>
      </c>
      <c r="L116" s="0"/>
      <c r="AMJ116" s="0"/>
    </row>
    <row r="117" s="128" customFormat="true" ht="19.9" hidden="true" customHeight="true" outlineLevel="0" collapsed="false">
      <c r="B117" s="129"/>
      <c r="D117" s="130" t="s">
        <v>111</v>
      </c>
      <c r="E117" s="131"/>
      <c r="F117" s="131"/>
      <c r="G117" s="131"/>
      <c r="H117" s="131"/>
      <c r="I117" s="131"/>
      <c r="J117" s="132" t="n">
        <f aca="false">J225</f>
        <v>0</v>
      </c>
      <c r="L117" s="0"/>
      <c r="AMJ117" s="0"/>
    </row>
    <row r="118" s="123" customFormat="true" ht="24.95" hidden="true" customHeight="true" outlineLevel="0" collapsed="false">
      <c r="B118" s="124"/>
      <c r="D118" s="125" t="s">
        <v>112</v>
      </c>
      <c r="E118" s="126"/>
      <c r="F118" s="126"/>
      <c r="G118" s="126"/>
      <c r="H118" s="126"/>
      <c r="I118" s="126"/>
      <c r="J118" s="127" t="n">
        <f aca="false">J243</f>
        <v>0</v>
      </c>
      <c r="L118" s="0"/>
      <c r="AMJ118" s="0"/>
    </row>
    <row r="119" s="128" customFormat="true" ht="19.9" hidden="true" customHeight="true" outlineLevel="0" collapsed="false">
      <c r="B119" s="129"/>
      <c r="D119" s="130" t="s">
        <v>113</v>
      </c>
      <c r="E119" s="131"/>
      <c r="F119" s="131"/>
      <c r="G119" s="131"/>
      <c r="H119" s="131"/>
      <c r="I119" s="131"/>
      <c r="J119" s="132" t="n">
        <f aca="false">J244</f>
        <v>0</v>
      </c>
      <c r="L119" s="0"/>
      <c r="AMJ119" s="0"/>
    </row>
    <row r="120" s="128" customFormat="true" ht="19.9" hidden="true" customHeight="true" outlineLevel="0" collapsed="false">
      <c r="B120" s="129"/>
      <c r="D120" s="130" t="s">
        <v>114</v>
      </c>
      <c r="E120" s="131"/>
      <c r="F120" s="131"/>
      <c r="G120" s="131"/>
      <c r="H120" s="131"/>
      <c r="I120" s="131"/>
      <c r="J120" s="132" t="n">
        <f aca="false">J246</f>
        <v>0</v>
      </c>
      <c r="L120" s="0"/>
      <c r="AMJ120" s="0"/>
    </row>
    <row r="121" s="22" customFormat="true" ht="21.75" hidden="true" customHeight="true" outlineLevel="0" collapsed="false">
      <c r="A121" s="17"/>
      <c r="B121" s="55"/>
      <c r="C121" s="17"/>
      <c r="D121" s="17"/>
      <c r="E121" s="17"/>
      <c r="F121" s="17"/>
      <c r="G121" s="17"/>
      <c r="H121" s="17"/>
      <c r="I121" s="17"/>
      <c r="J121" s="17"/>
      <c r="K121" s="17"/>
      <c r="L121" s="0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MJ121" s="0"/>
    </row>
    <row r="122" s="22" customFormat="true" ht="6.95" hidden="true" customHeight="true" outlineLevel="0" collapsed="false">
      <c r="A122" s="17"/>
      <c r="B122" s="55"/>
      <c r="C122" s="40"/>
      <c r="D122" s="40"/>
      <c r="E122" s="40"/>
      <c r="F122" s="40"/>
      <c r="G122" s="40"/>
      <c r="H122" s="40"/>
      <c r="I122" s="40"/>
      <c r="J122" s="40"/>
      <c r="K122" s="40"/>
      <c r="L122" s="0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MJ122" s="0"/>
    </row>
    <row r="123" customFormat="false" ht="12.8" hidden="true" customHeight="false" outlineLevel="0" collapsed="false"/>
    <row r="124" customFormat="false" ht="12.8" hidden="true" customHeight="false" outlineLevel="0" collapsed="false"/>
    <row r="125" customFormat="false" ht="12.8" hidden="true" customHeight="false" outlineLevel="0" collapsed="false"/>
    <row r="126" s="22" customFormat="true" ht="6.95" hidden="false" customHeight="true" outlineLevel="0" collapsed="false">
      <c r="A126" s="17"/>
      <c r="B126" s="55"/>
      <c r="C126" s="55"/>
      <c r="D126" s="55"/>
      <c r="E126" s="55"/>
      <c r="F126" s="55"/>
      <c r="G126" s="55"/>
      <c r="H126" s="55"/>
      <c r="I126" s="55"/>
      <c r="J126" s="55"/>
      <c r="K126" s="42"/>
      <c r="L126" s="0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MJ126" s="0"/>
    </row>
    <row r="127" s="22" customFormat="true" ht="24.95" hidden="false" customHeight="true" outlineLevel="0" collapsed="false">
      <c r="A127" s="17"/>
      <c r="B127" s="55"/>
      <c r="C127" s="7" t="s">
        <v>115</v>
      </c>
      <c r="D127" s="17"/>
      <c r="E127" s="17"/>
      <c r="F127" s="17"/>
      <c r="G127" s="17"/>
      <c r="H127" s="17"/>
      <c r="I127" s="17"/>
      <c r="J127" s="17"/>
      <c r="K127" s="17"/>
      <c r="L127" s="0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MJ127" s="0"/>
    </row>
    <row r="128" s="22" customFormat="true" ht="6.95" hidden="false" customHeight="true" outlineLevel="0" collapsed="false">
      <c r="A128" s="17"/>
      <c r="B128" s="55"/>
      <c r="C128" s="17"/>
      <c r="D128" s="17"/>
      <c r="E128" s="17"/>
      <c r="F128" s="17"/>
      <c r="G128" s="17"/>
      <c r="H128" s="17"/>
      <c r="I128" s="17"/>
      <c r="J128" s="17"/>
      <c r="K128" s="17"/>
      <c r="L128" s="0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MJ128" s="0"/>
    </row>
    <row r="129" s="22" customFormat="true" ht="12" hidden="false" customHeight="true" outlineLevel="0" collapsed="false">
      <c r="A129" s="17"/>
      <c r="B129" s="55"/>
      <c r="C129" s="13" t="s">
        <v>14</v>
      </c>
      <c r="D129" s="17"/>
      <c r="E129" s="17"/>
      <c r="F129" s="17"/>
      <c r="G129" s="17"/>
      <c r="H129" s="17"/>
      <c r="I129" s="17"/>
      <c r="J129" s="17"/>
      <c r="K129" s="17"/>
      <c r="L129" s="0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MJ129" s="0"/>
    </row>
    <row r="130" s="22" customFormat="true" ht="30" hidden="false" customHeight="true" outlineLevel="0" collapsed="false">
      <c r="A130" s="17"/>
      <c r="B130" s="55"/>
      <c r="C130" s="17"/>
      <c r="D130" s="17"/>
      <c r="E130" s="97" t="str">
        <f aca="false">E7</f>
        <v>Kuchyně MŠ Šumavská č.p.264, Strakonice – modernizace VZT varny</v>
      </c>
      <c r="F130" s="97"/>
      <c r="G130" s="97"/>
      <c r="H130" s="97"/>
      <c r="I130" s="17"/>
      <c r="J130" s="17"/>
      <c r="K130" s="17"/>
      <c r="L130" s="0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MJ130" s="0"/>
    </row>
    <row r="131" s="22" customFormat="true" ht="6.95" hidden="false" customHeight="true" outlineLevel="0" collapsed="false">
      <c r="A131" s="17"/>
      <c r="B131" s="55"/>
      <c r="C131" s="17"/>
      <c r="D131" s="17"/>
      <c r="E131" s="17"/>
      <c r="F131" s="17"/>
      <c r="G131" s="17"/>
      <c r="H131" s="17"/>
      <c r="I131" s="17"/>
      <c r="J131" s="17"/>
      <c r="K131" s="17"/>
      <c r="L131" s="0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MJ131" s="0"/>
    </row>
    <row r="132" s="22" customFormat="true" ht="12" hidden="false" customHeight="true" outlineLevel="0" collapsed="false">
      <c r="A132" s="17"/>
      <c r="B132" s="55"/>
      <c r="C132" s="13" t="s">
        <v>18</v>
      </c>
      <c r="D132" s="17"/>
      <c r="E132" s="17"/>
      <c r="F132" s="14" t="str">
        <f aca="false">F10</f>
        <v>Strakonice</v>
      </c>
      <c r="G132" s="17"/>
      <c r="H132" s="17"/>
      <c r="I132" s="13" t="s">
        <v>20</v>
      </c>
      <c r="J132" s="117" t="str">
        <f aca="false">IF(J10="","",J10)</f>
        <v>20. 4. 2023</v>
      </c>
      <c r="K132" s="17"/>
      <c r="L132" s="0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MJ132" s="0"/>
    </row>
    <row r="133" s="22" customFormat="true" ht="6.95" hidden="false" customHeight="true" outlineLevel="0" collapsed="false">
      <c r="A133" s="17"/>
      <c r="B133" s="55"/>
      <c r="C133" s="17"/>
      <c r="D133" s="17"/>
      <c r="E133" s="17"/>
      <c r="F133" s="17"/>
      <c r="G133" s="17"/>
      <c r="H133" s="17"/>
      <c r="I133" s="17"/>
      <c r="J133" s="17"/>
      <c r="K133" s="17"/>
      <c r="L133" s="0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MJ133" s="0"/>
    </row>
    <row r="134" s="22" customFormat="true" ht="15.2" hidden="false" customHeight="true" outlineLevel="0" collapsed="false">
      <c r="A134" s="17"/>
      <c r="B134" s="55"/>
      <c r="C134" s="13" t="s">
        <v>22</v>
      </c>
      <c r="D134" s="17"/>
      <c r="E134" s="17"/>
      <c r="F134" s="14" t="str">
        <f aca="false">E13</f>
        <v>Město Strakonice</v>
      </c>
      <c r="G134" s="17"/>
      <c r="H134" s="17"/>
      <c r="I134" s="13" t="s">
        <v>28</v>
      </c>
      <c r="J134" s="118" t="str">
        <f aca="false">E19</f>
        <v>Ing. Miloš Polanka</v>
      </c>
      <c r="K134" s="17"/>
      <c r="L134" s="0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MJ134" s="0"/>
    </row>
    <row r="135" s="22" customFormat="true" ht="15.2" hidden="false" customHeight="true" outlineLevel="0" collapsed="false">
      <c r="A135" s="17"/>
      <c r="B135" s="55"/>
      <c r="C135" s="13" t="s">
        <v>26</v>
      </c>
      <c r="D135" s="17"/>
      <c r="E135" s="17"/>
      <c r="F135" s="14" t="str">
        <f aca="false">IF(E16="","",E16)</f>
        <v>bude určen výběrovým řízením</v>
      </c>
      <c r="G135" s="17"/>
      <c r="H135" s="17"/>
      <c r="I135" s="13" t="s">
        <v>31</v>
      </c>
      <c r="J135" s="118" t="str">
        <f aca="false">E22</f>
        <v>Ing. Miloš Polanka</v>
      </c>
      <c r="K135" s="17"/>
      <c r="L135" s="0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MJ135" s="0"/>
    </row>
    <row r="136" s="22" customFormat="true" ht="10.35" hidden="false" customHeight="true" outlineLevel="0" collapsed="false">
      <c r="A136" s="17"/>
      <c r="B136" s="55"/>
      <c r="C136" s="17"/>
      <c r="D136" s="17"/>
      <c r="E136" s="17"/>
      <c r="F136" s="17"/>
      <c r="G136" s="17"/>
      <c r="H136" s="17"/>
      <c r="I136" s="17"/>
      <c r="J136" s="17"/>
      <c r="K136" s="17"/>
      <c r="L136" s="0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MJ136" s="0"/>
    </row>
    <row r="137" s="139" customFormat="true" ht="29.25" hidden="false" customHeight="true" outlineLevel="0" collapsed="false">
      <c r="A137" s="133"/>
      <c r="B137" s="134"/>
      <c r="C137" s="135" t="s">
        <v>116</v>
      </c>
      <c r="D137" s="136" t="s">
        <v>59</v>
      </c>
      <c r="E137" s="136" t="s">
        <v>55</v>
      </c>
      <c r="F137" s="136" t="s">
        <v>56</v>
      </c>
      <c r="G137" s="136" t="s">
        <v>117</v>
      </c>
      <c r="H137" s="136" t="s">
        <v>118</v>
      </c>
      <c r="I137" s="136" t="s">
        <v>119</v>
      </c>
      <c r="J137" s="137" t="s">
        <v>86</v>
      </c>
      <c r="K137" s="138" t="s">
        <v>120</v>
      </c>
      <c r="L137" s="0"/>
      <c r="M137" s="63"/>
      <c r="N137" s="64" t="s">
        <v>38</v>
      </c>
      <c r="O137" s="64" t="s">
        <v>121</v>
      </c>
      <c r="P137" s="64" t="s">
        <v>122</v>
      </c>
      <c r="Q137" s="64" t="s">
        <v>123</v>
      </c>
      <c r="R137" s="64" t="s">
        <v>124</v>
      </c>
      <c r="S137" s="64" t="s">
        <v>125</v>
      </c>
      <c r="T137" s="65" t="s">
        <v>126</v>
      </c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3"/>
      <c r="AMJ137" s="0"/>
    </row>
    <row r="138" s="22" customFormat="true" ht="22.9" hidden="false" customHeight="true" outlineLevel="0" collapsed="false">
      <c r="A138" s="17"/>
      <c r="B138" s="55"/>
      <c r="C138" s="71" t="s">
        <v>127</v>
      </c>
      <c r="D138" s="17"/>
      <c r="E138" s="17"/>
      <c r="F138" s="17"/>
      <c r="G138" s="17"/>
      <c r="H138" s="17"/>
      <c r="I138" s="17"/>
      <c r="J138" s="140" t="n">
        <f aca="false">SUM(J139,J214,J243)</f>
        <v>0</v>
      </c>
      <c r="K138" s="17"/>
      <c r="L138" s="0"/>
      <c r="M138" s="66"/>
      <c r="N138" s="53"/>
      <c r="O138" s="67"/>
      <c r="P138" s="141" t="e">
        <f aca="false">P139+P214+P243</f>
        <v>#REF!</v>
      </c>
      <c r="Q138" s="67"/>
      <c r="R138" s="141" t="e">
        <f aca="false">R139+R214+R243</f>
        <v>#REF!</v>
      </c>
      <c r="S138" s="67"/>
      <c r="T138" s="142" t="e">
        <f aca="false">T139+T214+T243</f>
        <v>#REF!</v>
      </c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T138" s="3" t="s">
        <v>73</v>
      </c>
      <c r="AU138" s="3" t="s">
        <v>88</v>
      </c>
      <c r="BK138" s="143" t="e">
        <f aca="false">BK139+BK214+BK243</f>
        <v>#REF!</v>
      </c>
      <c r="AMJ138" s="0"/>
    </row>
    <row r="139" s="144" customFormat="true" ht="25.9" hidden="false" customHeight="true" outlineLevel="0" collapsed="false">
      <c r="B139" s="145"/>
      <c r="D139" s="146"/>
      <c r="E139" s="147" t="s">
        <v>128</v>
      </c>
      <c r="F139" s="147" t="s">
        <v>129</v>
      </c>
      <c r="J139" s="148" t="n">
        <f aca="false">SUM(J140,J154,J171,J183,J185,J187,J189,J205,J212)</f>
        <v>0</v>
      </c>
      <c r="L139" s="0"/>
      <c r="M139" s="149"/>
      <c r="N139" s="145"/>
      <c r="O139" s="145"/>
      <c r="P139" s="150" t="e">
        <f aca="false">#REF!+P154+P171+P185+P189+P205+P212</f>
        <v>#REF!</v>
      </c>
      <c r="Q139" s="145"/>
      <c r="R139" s="150" t="e">
        <f aca="false">#REF!+R154+R171+R185+R189+R205+R212</f>
        <v>#REF!</v>
      </c>
      <c r="S139" s="145"/>
      <c r="T139" s="151" t="e">
        <f aca="false">#REF!+T154+T171+T185+T189+T205+T212</f>
        <v>#REF!</v>
      </c>
      <c r="AR139" s="146" t="s">
        <v>7</v>
      </c>
      <c r="AT139" s="152" t="s">
        <v>73</v>
      </c>
      <c r="AU139" s="152" t="s">
        <v>74</v>
      </c>
      <c r="AY139" s="146" t="s">
        <v>130</v>
      </c>
      <c r="BK139" s="153" t="e">
        <f aca="false">#REF!+BK154+BK171+BK185+BK189+BK205+BK212</f>
        <v>#REF!</v>
      </c>
      <c r="AMJ139" s="0"/>
    </row>
    <row r="140" s="144" customFormat="true" ht="18.45" hidden="false" customHeight="true" outlineLevel="0" collapsed="false">
      <c r="B140" s="145"/>
      <c r="D140" s="146"/>
      <c r="E140" s="154" t="n">
        <v>1</v>
      </c>
      <c r="F140" s="154" t="s">
        <v>131</v>
      </c>
      <c r="J140" s="155" t="n">
        <f aca="false">SUM(J141:J153)</f>
        <v>0</v>
      </c>
      <c r="L140" s="0"/>
      <c r="M140" s="149"/>
      <c r="N140" s="145"/>
      <c r="O140" s="145"/>
      <c r="P140" s="150"/>
      <c r="Q140" s="145"/>
      <c r="R140" s="150"/>
      <c r="S140" s="145"/>
      <c r="T140" s="151"/>
      <c r="AR140" s="146"/>
      <c r="AT140" s="152"/>
      <c r="AU140" s="152"/>
      <c r="AY140" s="146"/>
      <c r="BK140" s="153"/>
      <c r="AMJ140" s="0"/>
    </row>
    <row r="141" s="144" customFormat="true" ht="18.45" hidden="false" customHeight="true" outlineLevel="0" collapsed="false">
      <c r="B141" s="145"/>
      <c r="C141" s="156" t="n">
        <v>1</v>
      </c>
      <c r="D141" s="157"/>
      <c r="E141" s="158"/>
      <c r="F141" s="159" t="s">
        <v>132</v>
      </c>
      <c r="G141" s="160" t="s">
        <v>133</v>
      </c>
      <c r="H141" s="161" t="n">
        <v>0.4</v>
      </c>
      <c r="I141" s="162"/>
      <c r="J141" s="162" t="n">
        <f aca="false">ROUND(I141*H141,0)</f>
        <v>0</v>
      </c>
      <c r="L141" s="0"/>
      <c r="M141" s="149"/>
      <c r="N141" s="145"/>
      <c r="O141" s="145"/>
      <c r="P141" s="150"/>
      <c r="Q141" s="145"/>
      <c r="R141" s="150"/>
      <c r="S141" s="145"/>
      <c r="T141" s="151"/>
      <c r="AR141" s="146"/>
      <c r="AT141" s="152"/>
      <c r="AU141" s="152"/>
      <c r="AY141" s="146"/>
      <c r="BK141" s="153"/>
      <c r="AMJ141" s="0"/>
    </row>
    <row r="142" s="144" customFormat="true" ht="18.45" hidden="false" customHeight="true" outlineLevel="0" collapsed="false">
      <c r="B142" s="145"/>
      <c r="C142" s="156"/>
      <c r="D142" s="157"/>
      <c r="E142" s="158"/>
      <c r="F142" s="163" t="s">
        <v>134</v>
      </c>
      <c r="G142" s="160"/>
      <c r="H142" s="161"/>
      <c r="I142" s="162"/>
      <c r="J142" s="162"/>
      <c r="L142" s="0"/>
      <c r="M142" s="149"/>
      <c r="N142" s="145"/>
      <c r="O142" s="145"/>
      <c r="P142" s="150"/>
      <c r="Q142" s="145"/>
      <c r="R142" s="150"/>
      <c r="S142" s="145"/>
      <c r="T142" s="151"/>
      <c r="AR142" s="146"/>
      <c r="AT142" s="152"/>
      <c r="AU142" s="152"/>
      <c r="AY142" s="146"/>
      <c r="BK142" s="153"/>
      <c r="AMJ142" s="0"/>
    </row>
    <row r="143" s="144" customFormat="true" ht="18.45" hidden="false" customHeight="true" outlineLevel="0" collapsed="false">
      <c r="B143" s="145"/>
      <c r="C143" s="157" t="n">
        <v>2</v>
      </c>
      <c r="D143" s="157"/>
      <c r="E143" s="158"/>
      <c r="F143" s="164" t="s">
        <v>135</v>
      </c>
      <c r="G143" s="160" t="s">
        <v>133</v>
      </c>
      <c r="H143" s="161" t="n">
        <v>0.8</v>
      </c>
      <c r="I143" s="162"/>
      <c r="J143" s="162" t="n">
        <f aca="false">ROUND(I143*H143,0)</f>
        <v>0</v>
      </c>
      <c r="L143" s="0"/>
      <c r="M143" s="149"/>
      <c r="N143" s="145"/>
      <c r="O143" s="145"/>
      <c r="P143" s="150"/>
      <c r="Q143" s="145"/>
      <c r="R143" s="150"/>
      <c r="S143" s="145"/>
      <c r="T143" s="151"/>
      <c r="AR143" s="146"/>
      <c r="AT143" s="152"/>
      <c r="AU143" s="152"/>
      <c r="AY143" s="146"/>
      <c r="BK143" s="153"/>
      <c r="AMJ143" s="0"/>
    </row>
    <row r="144" s="144" customFormat="true" ht="18.45" hidden="false" customHeight="true" outlineLevel="0" collapsed="false">
      <c r="B144" s="145"/>
      <c r="C144" s="157"/>
      <c r="D144" s="157"/>
      <c r="E144" s="158"/>
      <c r="F144" s="165" t="s">
        <v>136</v>
      </c>
      <c r="G144" s="160"/>
      <c r="H144" s="161"/>
      <c r="I144" s="162"/>
      <c r="J144" s="162"/>
      <c r="L144" s="0"/>
      <c r="M144" s="149"/>
      <c r="N144" s="145"/>
      <c r="O144" s="145"/>
      <c r="P144" s="150"/>
      <c r="Q144" s="145"/>
      <c r="R144" s="150"/>
      <c r="S144" s="145"/>
      <c r="T144" s="151"/>
      <c r="AR144" s="146"/>
      <c r="AT144" s="152"/>
      <c r="AU144" s="152"/>
      <c r="AY144" s="146"/>
      <c r="BK144" s="153"/>
      <c r="AMJ144" s="0"/>
    </row>
    <row r="145" s="144" customFormat="true" ht="18.45" hidden="false" customHeight="true" outlineLevel="0" collapsed="false">
      <c r="B145" s="145"/>
      <c r="C145" s="157" t="n">
        <v>3</v>
      </c>
      <c r="D145" s="157"/>
      <c r="E145" s="158"/>
      <c r="F145" s="166" t="s">
        <v>137</v>
      </c>
      <c r="G145" s="160" t="s">
        <v>133</v>
      </c>
      <c r="H145" s="161" t="n">
        <v>0.8</v>
      </c>
      <c r="I145" s="162"/>
      <c r="J145" s="162" t="n">
        <f aca="false">ROUND(I145*H145,0)</f>
        <v>0</v>
      </c>
      <c r="L145" s="0"/>
      <c r="M145" s="149"/>
      <c r="N145" s="145"/>
      <c r="O145" s="145"/>
      <c r="P145" s="150"/>
      <c r="Q145" s="145"/>
      <c r="R145" s="150"/>
      <c r="S145" s="145"/>
      <c r="T145" s="151"/>
      <c r="AR145" s="146"/>
      <c r="AT145" s="152"/>
      <c r="AU145" s="152"/>
      <c r="AY145" s="146"/>
      <c r="BK145" s="153"/>
      <c r="AMJ145" s="0"/>
    </row>
    <row r="146" s="144" customFormat="true" ht="18.45" hidden="false" customHeight="true" outlineLevel="0" collapsed="false">
      <c r="B146" s="145"/>
      <c r="C146" s="157" t="n">
        <v>4</v>
      </c>
      <c r="D146" s="157"/>
      <c r="E146" s="158"/>
      <c r="F146" s="164" t="s">
        <v>138</v>
      </c>
      <c r="G146" s="160" t="s">
        <v>133</v>
      </c>
      <c r="H146" s="161" t="n">
        <v>0.8</v>
      </c>
      <c r="I146" s="162"/>
      <c r="J146" s="162" t="n">
        <f aca="false">ROUND(I146*H146,0)</f>
        <v>0</v>
      </c>
      <c r="L146" s="0"/>
      <c r="M146" s="149"/>
      <c r="N146" s="145"/>
      <c r="O146" s="145"/>
      <c r="P146" s="150"/>
      <c r="Q146" s="145"/>
      <c r="R146" s="150"/>
      <c r="S146" s="145"/>
      <c r="T146" s="151"/>
      <c r="AR146" s="146"/>
      <c r="AT146" s="152"/>
      <c r="AU146" s="152"/>
      <c r="AY146" s="146"/>
      <c r="BK146" s="153"/>
      <c r="AMJ146" s="0"/>
    </row>
    <row r="147" s="144" customFormat="true" ht="27.85" hidden="false" customHeight="true" outlineLevel="0" collapsed="false">
      <c r="B147" s="145"/>
      <c r="C147" s="157" t="n">
        <v>5</v>
      </c>
      <c r="D147" s="157"/>
      <c r="E147" s="158"/>
      <c r="F147" s="164" t="s">
        <v>139</v>
      </c>
      <c r="G147" s="160" t="s">
        <v>133</v>
      </c>
      <c r="H147" s="161" t="n">
        <v>2.4</v>
      </c>
      <c r="I147" s="162"/>
      <c r="J147" s="162" t="n">
        <f aca="false">ROUND(I147*H147,0)</f>
        <v>0</v>
      </c>
      <c r="L147" s="0"/>
      <c r="M147" s="149"/>
      <c r="N147" s="145"/>
      <c r="O147" s="145"/>
      <c r="P147" s="150"/>
      <c r="Q147" s="145"/>
      <c r="R147" s="150"/>
      <c r="S147" s="145"/>
      <c r="T147" s="151"/>
      <c r="AR147" s="146"/>
      <c r="AT147" s="152"/>
      <c r="AU147" s="152"/>
      <c r="AY147" s="146"/>
      <c r="BK147" s="153"/>
      <c r="AMJ147" s="0"/>
    </row>
    <row r="148" s="144" customFormat="true" ht="18.45" hidden="false" customHeight="true" outlineLevel="0" collapsed="false">
      <c r="B148" s="145"/>
      <c r="C148" s="157" t="n">
        <v>6</v>
      </c>
      <c r="D148" s="157"/>
      <c r="E148" s="158"/>
      <c r="F148" s="164" t="s">
        <v>140</v>
      </c>
      <c r="G148" s="160" t="s">
        <v>133</v>
      </c>
      <c r="H148" s="161" t="n">
        <v>1</v>
      </c>
      <c r="I148" s="162"/>
      <c r="J148" s="162" t="n">
        <f aca="false">ROUND(I148*H148,0)</f>
        <v>0</v>
      </c>
      <c r="L148" s="0"/>
      <c r="M148" s="149"/>
      <c r="N148" s="145"/>
      <c r="O148" s="145"/>
      <c r="P148" s="150"/>
      <c r="Q148" s="145"/>
      <c r="R148" s="150"/>
      <c r="S148" s="145"/>
      <c r="T148" s="151"/>
      <c r="AR148" s="146"/>
      <c r="AT148" s="152"/>
      <c r="AU148" s="152"/>
      <c r="AY148" s="146"/>
      <c r="BK148" s="153"/>
      <c r="AMJ148" s="0"/>
    </row>
    <row r="149" s="144" customFormat="true" ht="18.45" hidden="false" customHeight="true" outlineLevel="0" collapsed="false">
      <c r="B149" s="145"/>
      <c r="C149" s="157" t="n">
        <v>7</v>
      </c>
      <c r="D149" s="157"/>
      <c r="E149" s="158"/>
      <c r="F149" s="164" t="s">
        <v>141</v>
      </c>
      <c r="G149" s="160" t="s">
        <v>142</v>
      </c>
      <c r="H149" s="161" t="n">
        <v>2</v>
      </c>
      <c r="I149" s="162"/>
      <c r="J149" s="162" t="n">
        <f aca="false">ROUND(I149*H149,0)</f>
        <v>0</v>
      </c>
      <c r="L149" s="0"/>
      <c r="M149" s="149"/>
      <c r="N149" s="145"/>
      <c r="O149" s="145"/>
      <c r="P149" s="150"/>
      <c r="Q149" s="145"/>
      <c r="R149" s="150"/>
      <c r="S149" s="145"/>
      <c r="T149" s="151"/>
      <c r="AR149" s="146"/>
      <c r="AT149" s="152"/>
      <c r="AU149" s="152"/>
      <c r="AY149" s="146"/>
      <c r="BK149" s="153"/>
      <c r="AMJ149" s="0"/>
    </row>
    <row r="150" s="144" customFormat="true" ht="18.45" hidden="false" customHeight="true" outlineLevel="0" collapsed="false">
      <c r="B150" s="145"/>
      <c r="C150" s="157" t="n">
        <v>8</v>
      </c>
      <c r="D150" s="157"/>
      <c r="E150" s="158"/>
      <c r="F150" s="164" t="s">
        <v>143</v>
      </c>
      <c r="G150" s="160" t="s">
        <v>142</v>
      </c>
      <c r="H150" s="161" t="n">
        <v>2</v>
      </c>
      <c r="I150" s="162"/>
      <c r="J150" s="162" t="n">
        <f aca="false">ROUND(I150*H150,0)</f>
        <v>0</v>
      </c>
      <c r="L150" s="0"/>
      <c r="M150" s="149"/>
      <c r="N150" s="145"/>
      <c r="O150" s="145"/>
      <c r="P150" s="150"/>
      <c r="Q150" s="145"/>
      <c r="R150" s="150"/>
      <c r="S150" s="145"/>
      <c r="T150" s="151"/>
      <c r="AR150" s="146"/>
      <c r="AT150" s="152"/>
      <c r="AU150" s="152"/>
      <c r="AY150" s="146"/>
      <c r="BK150" s="153"/>
      <c r="AMJ150" s="0"/>
    </row>
    <row r="151" s="144" customFormat="true" ht="18.45" hidden="false" customHeight="true" outlineLevel="0" collapsed="false">
      <c r="B151" s="145"/>
      <c r="C151" s="157" t="n">
        <v>9</v>
      </c>
      <c r="D151" s="157"/>
      <c r="E151" s="158"/>
      <c r="F151" s="164" t="s">
        <v>144</v>
      </c>
      <c r="G151" s="160" t="s">
        <v>142</v>
      </c>
      <c r="H151" s="161" t="n">
        <v>2</v>
      </c>
      <c r="I151" s="162"/>
      <c r="J151" s="162" t="n">
        <f aca="false">ROUND(I151*H151,0)</f>
        <v>0</v>
      </c>
      <c r="L151" s="0"/>
      <c r="M151" s="149"/>
      <c r="N151" s="145"/>
      <c r="O151" s="145"/>
      <c r="P151" s="150"/>
      <c r="Q151" s="145"/>
      <c r="R151" s="150"/>
      <c r="S151" s="145"/>
      <c r="T151" s="151"/>
      <c r="AR151" s="146"/>
      <c r="AT151" s="152"/>
      <c r="AU151" s="152"/>
      <c r="AY151" s="146"/>
      <c r="BK151" s="153"/>
      <c r="AMJ151" s="0"/>
    </row>
    <row r="152" s="144" customFormat="true" ht="18.45" hidden="false" customHeight="true" outlineLevel="0" collapsed="false">
      <c r="B152" s="145"/>
      <c r="C152" s="157" t="n">
        <v>10</v>
      </c>
      <c r="D152" s="157"/>
      <c r="E152" s="158"/>
      <c r="F152" s="164" t="s">
        <v>145</v>
      </c>
      <c r="G152" s="160" t="s">
        <v>146</v>
      </c>
      <c r="H152" s="161" t="n">
        <v>0.06</v>
      </c>
      <c r="I152" s="162"/>
      <c r="J152" s="162" t="n">
        <f aca="false">ROUND(I152*H152,0)</f>
        <v>0</v>
      </c>
      <c r="L152" s="0"/>
      <c r="M152" s="149"/>
      <c r="N152" s="145"/>
      <c r="O152" s="145"/>
      <c r="P152" s="150"/>
      <c r="Q152" s="145"/>
      <c r="R152" s="150"/>
      <c r="S152" s="145"/>
      <c r="T152" s="151"/>
      <c r="AR152" s="146"/>
      <c r="AT152" s="152"/>
      <c r="AU152" s="152"/>
      <c r="AY152" s="146"/>
      <c r="BK152" s="153"/>
      <c r="AMJ152" s="0"/>
    </row>
    <row r="153" s="144" customFormat="true" ht="18.45" hidden="false" customHeight="true" outlineLevel="0" collapsed="false">
      <c r="B153" s="145"/>
      <c r="C153" s="157" t="n">
        <v>11</v>
      </c>
      <c r="D153" s="157"/>
      <c r="E153" s="158"/>
      <c r="F153" s="164" t="s">
        <v>147</v>
      </c>
      <c r="G153" s="160" t="s">
        <v>148</v>
      </c>
      <c r="H153" s="161" t="n">
        <v>1</v>
      </c>
      <c r="I153" s="162"/>
      <c r="J153" s="162" t="n">
        <f aca="false">ROUND(I153*H153,0)</f>
        <v>0</v>
      </c>
      <c r="L153" s="0"/>
      <c r="M153" s="149"/>
      <c r="N153" s="145"/>
      <c r="O153" s="145"/>
      <c r="P153" s="150"/>
      <c r="Q153" s="145"/>
      <c r="R153" s="150"/>
      <c r="S153" s="145"/>
      <c r="T153" s="151"/>
      <c r="AR153" s="146"/>
      <c r="AT153" s="152"/>
      <c r="AU153" s="152"/>
      <c r="AY153" s="146"/>
      <c r="BK153" s="153"/>
      <c r="AMJ153" s="0"/>
    </row>
    <row r="154" s="144" customFormat="true" ht="18.45" hidden="false" customHeight="true" outlineLevel="0" collapsed="false">
      <c r="B154" s="145"/>
      <c r="D154" s="146"/>
      <c r="E154" s="154" t="s">
        <v>149</v>
      </c>
      <c r="F154" s="154" t="s">
        <v>150</v>
      </c>
      <c r="J154" s="155" t="n">
        <f aca="false">SUM(J155:J170)</f>
        <v>0</v>
      </c>
      <c r="L154" s="0"/>
      <c r="M154" s="149"/>
      <c r="N154" s="145"/>
      <c r="O154" s="145"/>
      <c r="P154" s="150" t="n">
        <f aca="false">SUM(P155:P166)</f>
        <v>48.1651</v>
      </c>
      <c r="Q154" s="145"/>
      <c r="R154" s="150" t="n">
        <f aca="false">SUM(R155:R166)</f>
        <v>13.3714005</v>
      </c>
      <c r="S154" s="145"/>
      <c r="T154" s="151" t="n">
        <f aca="false">SUM(T155:T166)</f>
        <v>0</v>
      </c>
      <c r="AR154" s="146" t="s">
        <v>7</v>
      </c>
      <c r="AT154" s="152" t="s">
        <v>73</v>
      </c>
      <c r="AU154" s="152" t="s">
        <v>7</v>
      </c>
      <c r="AY154" s="146" t="s">
        <v>130</v>
      </c>
      <c r="BK154" s="153" t="n">
        <f aca="false">SUM(BK155:BK166)</f>
        <v>0</v>
      </c>
      <c r="AMJ154" s="0"/>
    </row>
    <row r="155" s="22" customFormat="true" ht="18.45" hidden="false" customHeight="true" outlineLevel="0" collapsed="false">
      <c r="A155" s="17"/>
      <c r="B155" s="167"/>
      <c r="C155" s="156" t="n">
        <v>12</v>
      </c>
      <c r="D155" s="157"/>
      <c r="E155" s="158"/>
      <c r="F155" s="159" t="s">
        <v>151</v>
      </c>
      <c r="G155" s="160" t="s">
        <v>152</v>
      </c>
      <c r="H155" s="161" t="n">
        <v>6.8</v>
      </c>
      <c r="I155" s="162"/>
      <c r="J155" s="162" t="n">
        <f aca="false">ROUND(I155*H155,0)</f>
        <v>0</v>
      </c>
      <c r="K155" s="168"/>
      <c r="L155" s="0"/>
      <c r="M155" s="169"/>
      <c r="N155" s="170" t="s">
        <v>39</v>
      </c>
      <c r="O155" s="171" t="n">
        <v>6.77</v>
      </c>
      <c r="P155" s="171" t="n">
        <f aca="false">O155*H155</f>
        <v>46.036</v>
      </c>
      <c r="Q155" s="171" t="n">
        <v>1.94302</v>
      </c>
      <c r="R155" s="171" t="n">
        <f aca="false">Q155*H155</f>
        <v>13.212536</v>
      </c>
      <c r="S155" s="171" t="n">
        <v>0</v>
      </c>
      <c r="T155" s="172" t="n">
        <f aca="false">S155*H155</f>
        <v>0</v>
      </c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R155" s="173" t="s">
        <v>153</v>
      </c>
      <c r="AT155" s="173" t="s">
        <v>154</v>
      </c>
      <c r="AU155" s="173" t="s">
        <v>80</v>
      </c>
      <c r="AY155" s="3" t="s">
        <v>130</v>
      </c>
      <c r="BE155" s="174" t="n">
        <f aca="false">IF(N155="základní",J155,0)</f>
        <v>0</v>
      </c>
      <c r="BF155" s="174" t="n">
        <f aca="false">IF(N155="snížená",J155,0)</f>
        <v>0</v>
      </c>
      <c r="BG155" s="174" t="n">
        <f aca="false">IF(N155="zákl. přenesená",J155,0)</f>
        <v>0</v>
      </c>
      <c r="BH155" s="174" t="n">
        <f aca="false">IF(N155="sníž. přenesená",J155,0)</f>
        <v>0</v>
      </c>
      <c r="BI155" s="174" t="n">
        <f aca="false">IF(N155="nulová",J155,0)</f>
        <v>0</v>
      </c>
      <c r="BJ155" s="3" t="s">
        <v>7</v>
      </c>
      <c r="BK155" s="174" t="n">
        <f aca="false">ROUND(I155*H155,0)</f>
        <v>0</v>
      </c>
      <c r="BL155" s="3" t="s">
        <v>153</v>
      </c>
      <c r="BM155" s="173" t="s">
        <v>155</v>
      </c>
      <c r="AMJ155" s="0"/>
    </row>
    <row r="156" s="22" customFormat="true" ht="18.45" hidden="false" customHeight="true" outlineLevel="0" collapsed="false">
      <c r="A156" s="17"/>
      <c r="B156" s="167"/>
      <c r="C156" s="157" t="n">
        <v>13</v>
      </c>
      <c r="D156" s="157"/>
      <c r="E156" s="158"/>
      <c r="F156" s="159" t="s">
        <v>156</v>
      </c>
      <c r="G156" s="160" t="s">
        <v>157</v>
      </c>
      <c r="H156" s="161" t="n">
        <v>0.0256</v>
      </c>
      <c r="I156" s="162"/>
      <c r="J156" s="162" t="n">
        <f aca="false">ROUND(I156*H156,0)</f>
        <v>0</v>
      </c>
      <c r="K156" s="168"/>
      <c r="L156" s="0"/>
      <c r="M156" s="169"/>
      <c r="N156" s="170"/>
      <c r="O156" s="171"/>
      <c r="P156" s="171"/>
      <c r="Q156" s="171"/>
      <c r="R156" s="171"/>
      <c r="S156" s="171"/>
      <c r="T156" s="172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R156" s="173"/>
      <c r="AT156" s="173"/>
      <c r="AU156" s="173"/>
      <c r="AY156" s="3"/>
      <c r="BE156" s="174"/>
      <c r="BF156" s="174"/>
      <c r="BG156" s="174"/>
      <c r="BH156" s="174"/>
      <c r="BI156" s="174"/>
      <c r="BJ156" s="3"/>
      <c r="BK156" s="174"/>
      <c r="BL156" s="3"/>
      <c r="BM156" s="173"/>
      <c r="AMJ156" s="0"/>
    </row>
    <row r="157" s="22" customFormat="true" ht="27.85" hidden="false" customHeight="true" outlineLevel="0" collapsed="false">
      <c r="A157" s="17"/>
      <c r="B157" s="167"/>
      <c r="C157" s="156" t="n">
        <v>14</v>
      </c>
      <c r="D157" s="157"/>
      <c r="E157" s="158"/>
      <c r="F157" s="175" t="s">
        <v>158</v>
      </c>
      <c r="G157" s="160" t="s">
        <v>142</v>
      </c>
      <c r="H157" s="161" t="n">
        <v>1.3</v>
      </c>
      <c r="I157" s="162"/>
      <c r="J157" s="162" t="n">
        <f aca="false">ROUND(I157*H157,0)</f>
        <v>0</v>
      </c>
      <c r="K157" s="168"/>
      <c r="L157" s="0"/>
      <c r="M157" s="169"/>
      <c r="N157" s="170"/>
      <c r="O157" s="171"/>
      <c r="P157" s="171"/>
      <c r="Q157" s="171"/>
      <c r="R157" s="171"/>
      <c r="S157" s="171"/>
      <c r="T157" s="172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R157" s="173"/>
      <c r="AT157" s="173"/>
      <c r="AU157" s="173"/>
      <c r="AY157" s="3"/>
      <c r="BE157" s="174"/>
      <c r="BF157" s="174"/>
      <c r="BG157" s="174"/>
      <c r="BH157" s="174"/>
      <c r="BI157" s="174"/>
      <c r="BJ157" s="3"/>
      <c r="BK157" s="174"/>
      <c r="BL157" s="3"/>
      <c r="BM157" s="173"/>
      <c r="AMJ157" s="0"/>
    </row>
    <row r="158" s="22" customFormat="true" ht="18.45" hidden="false" customHeight="true" outlineLevel="0" collapsed="false">
      <c r="A158" s="17"/>
      <c r="B158" s="167"/>
      <c r="C158" s="156"/>
      <c r="D158" s="157"/>
      <c r="E158" s="158"/>
      <c r="F158" s="163" t="s">
        <v>159</v>
      </c>
      <c r="G158" s="160"/>
      <c r="H158" s="161"/>
      <c r="I158" s="162"/>
      <c r="J158" s="162"/>
      <c r="K158" s="168"/>
      <c r="L158" s="0"/>
      <c r="M158" s="169"/>
      <c r="N158" s="170"/>
      <c r="O158" s="171"/>
      <c r="P158" s="171"/>
      <c r="Q158" s="171"/>
      <c r="R158" s="171"/>
      <c r="S158" s="171"/>
      <c r="T158" s="172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R158" s="173"/>
      <c r="AT158" s="173"/>
      <c r="AU158" s="173"/>
      <c r="AY158" s="3"/>
      <c r="BE158" s="174"/>
      <c r="BF158" s="174"/>
      <c r="BG158" s="174"/>
      <c r="BH158" s="174"/>
      <c r="BI158" s="174"/>
      <c r="BJ158" s="3"/>
      <c r="BK158" s="174"/>
      <c r="BL158" s="3"/>
      <c r="BM158" s="173"/>
      <c r="AMJ158" s="0"/>
    </row>
    <row r="159" s="22" customFormat="true" ht="27.85" hidden="false" customHeight="true" outlineLevel="0" collapsed="false">
      <c r="A159" s="17"/>
      <c r="B159" s="167"/>
      <c r="C159" s="156" t="n">
        <v>15</v>
      </c>
      <c r="D159" s="157"/>
      <c r="E159" s="158"/>
      <c r="F159" s="175" t="s">
        <v>160</v>
      </c>
      <c r="G159" s="160" t="s">
        <v>157</v>
      </c>
      <c r="H159" s="161" t="n">
        <v>0.015</v>
      </c>
      <c r="I159" s="162"/>
      <c r="J159" s="162" t="n">
        <f aca="false">ROUND(I159*H159,0)</f>
        <v>0</v>
      </c>
      <c r="K159" s="168"/>
      <c r="L159" s="0"/>
      <c r="M159" s="169"/>
      <c r="N159" s="170"/>
      <c r="O159" s="171"/>
      <c r="P159" s="171"/>
      <c r="Q159" s="171"/>
      <c r="R159" s="171"/>
      <c r="S159" s="171"/>
      <c r="T159" s="172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R159" s="173"/>
      <c r="AT159" s="173"/>
      <c r="AU159" s="173"/>
      <c r="AY159" s="3"/>
      <c r="BE159" s="174"/>
      <c r="BF159" s="174"/>
      <c r="BG159" s="174"/>
      <c r="BH159" s="174"/>
      <c r="BI159" s="174"/>
      <c r="BJ159" s="3"/>
      <c r="BK159" s="174"/>
      <c r="BL159" s="3"/>
      <c r="BM159" s="173"/>
      <c r="AMJ159" s="0"/>
    </row>
    <row r="160" s="22" customFormat="true" ht="18.45" hidden="false" customHeight="true" outlineLevel="0" collapsed="false">
      <c r="A160" s="17"/>
      <c r="B160" s="167"/>
      <c r="C160" s="156"/>
      <c r="D160" s="157"/>
      <c r="E160" s="158"/>
      <c r="F160" s="165" t="s">
        <v>161</v>
      </c>
      <c r="G160" s="158"/>
      <c r="H160" s="162"/>
      <c r="I160" s="162"/>
      <c r="J160" s="162"/>
      <c r="K160" s="168"/>
      <c r="L160" s="0"/>
      <c r="M160" s="169"/>
      <c r="N160" s="170" t="s">
        <v>39</v>
      </c>
      <c r="O160" s="171" t="n">
        <v>40.5</v>
      </c>
      <c r="P160" s="171" t="n">
        <f aca="false">O160*H156</f>
        <v>1.0368</v>
      </c>
      <c r="Q160" s="171" t="n">
        <v>1.09</v>
      </c>
      <c r="R160" s="171" t="n">
        <f aca="false">Q160*H156</f>
        <v>0.027904</v>
      </c>
      <c r="S160" s="171" t="n">
        <v>0</v>
      </c>
      <c r="T160" s="172" t="n">
        <f aca="false">S160*H156</f>
        <v>0</v>
      </c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R160" s="173" t="s">
        <v>153</v>
      </c>
      <c r="AT160" s="173" t="s">
        <v>154</v>
      </c>
      <c r="AU160" s="173" t="s">
        <v>80</v>
      </c>
      <c r="AY160" s="3" t="s">
        <v>130</v>
      </c>
      <c r="BE160" s="174" t="n">
        <f aca="false">IF(N160="základní",J156,0)</f>
        <v>0</v>
      </c>
      <c r="BF160" s="174" t="n">
        <f aca="false">IF(N160="snížená",J156,0)</f>
        <v>0</v>
      </c>
      <c r="BG160" s="174" t="n">
        <f aca="false">IF(N160="zákl. přenesená",J156,0)</f>
        <v>0</v>
      </c>
      <c r="BH160" s="174" t="n">
        <f aca="false">IF(N160="sníž. přenesená",J156,0)</f>
        <v>0</v>
      </c>
      <c r="BI160" s="174" t="n">
        <f aca="false">IF(N160="nulová",J156,0)</f>
        <v>0</v>
      </c>
      <c r="BJ160" s="3" t="s">
        <v>7</v>
      </c>
      <c r="BK160" s="174" t="n">
        <f aca="false">ROUND(I156*H156,0)</f>
        <v>0</v>
      </c>
      <c r="BL160" s="3" t="s">
        <v>153</v>
      </c>
      <c r="BM160" s="173" t="s">
        <v>162</v>
      </c>
      <c r="AMJ160" s="0"/>
    </row>
    <row r="161" s="22" customFormat="true" ht="18.45" hidden="false" customHeight="true" outlineLevel="0" collapsed="false">
      <c r="A161" s="17"/>
      <c r="B161" s="167"/>
      <c r="C161" s="156"/>
      <c r="D161" s="157"/>
      <c r="E161" s="158"/>
      <c r="F161" s="165" t="s">
        <v>163</v>
      </c>
      <c r="G161" s="158"/>
      <c r="H161" s="162"/>
      <c r="I161" s="162"/>
      <c r="J161" s="162"/>
      <c r="K161" s="168"/>
      <c r="L161" s="0"/>
      <c r="M161" s="169"/>
      <c r="N161" s="170"/>
      <c r="O161" s="171"/>
      <c r="P161" s="171"/>
      <c r="Q161" s="171"/>
      <c r="R161" s="171"/>
      <c r="S161" s="171"/>
      <c r="T161" s="172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R161" s="173"/>
      <c r="AT161" s="173"/>
      <c r="AU161" s="173"/>
      <c r="AY161" s="3"/>
      <c r="BE161" s="174"/>
      <c r="BF161" s="174"/>
      <c r="BG161" s="174"/>
      <c r="BH161" s="174"/>
      <c r="BI161" s="174"/>
      <c r="BJ161" s="3"/>
      <c r="BK161" s="174"/>
      <c r="BL161" s="3"/>
      <c r="BM161" s="173"/>
      <c r="AMJ161" s="0"/>
    </row>
    <row r="162" s="22" customFormat="true" ht="18.45" hidden="false" customHeight="true" outlineLevel="0" collapsed="false">
      <c r="A162" s="17"/>
      <c r="B162" s="167"/>
      <c r="C162" s="156"/>
      <c r="D162" s="157"/>
      <c r="E162" s="158"/>
      <c r="F162" s="165" t="s">
        <v>164</v>
      </c>
      <c r="G162" s="158"/>
      <c r="H162" s="162"/>
      <c r="I162" s="162"/>
      <c r="J162" s="162"/>
      <c r="K162" s="168"/>
      <c r="L162" s="0"/>
      <c r="M162" s="169"/>
      <c r="N162" s="170"/>
      <c r="O162" s="171"/>
      <c r="P162" s="171"/>
      <c r="Q162" s="171"/>
      <c r="R162" s="171"/>
      <c r="S162" s="171"/>
      <c r="T162" s="172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R162" s="173"/>
      <c r="AT162" s="173"/>
      <c r="AU162" s="173"/>
      <c r="AY162" s="3"/>
      <c r="BE162" s="174"/>
      <c r="BF162" s="174"/>
      <c r="BG162" s="174"/>
      <c r="BH162" s="174"/>
      <c r="BI162" s="174"/>
      <c r="BJ162" s="3"/>
      <c r="BK162" s="174"/>
      <c r="BL162" s="3"/>
      <c r="BM162" s="173"/>
      <c r="AMJ162" s="0"/>
    </row>
    <row r="163" s="22" customFormat="true" ht="18.45" hidden="false" customHeight="true" outlineLevel="0" collapsed="false">
      <c r="A163" s="17"/>
      <c r="B163" s="167"/>
      <c r="C163" s="156"/>
      <c r="D163" s="157"/>
      <c r="E163" s="158"/>
      <c r="F163" s="165" t="s">
        <v>165</v>
      </c>
      <c r="G163" s="158"/>
      <c r="H163" s="162"/>
      <c r="I163" s="162"/>
      <c r="J163" s="162"/>
      <c r="K163" s="168"/>
      <c r="L163" s="0"/>
      <c r="M163" s="169"/>
      <c r="N163" s="170"/>
      <c r="O163" s="171"/>
      <c r="P163" s="171"/>
      <c r="Q163" s="171"/>
      <c r="R163" s="171"/>
      <c r="S163" s="171"/>
      <c r="T163" s="172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R163" s="173"/>
      <c r="AT163" s="173"/>
      <c r="AU163" s="173"/>
      <c r="AY163" s="3"/>
      <c r="BE163" s="174"/>
      <c r="BF163" s="174"/>
      <c r="BG163" s="174"/>
      <c r="BH163" s="174"/>
      <c r="BI163" s="174"/>
      <c r="BJ163" s="3"/>
      <c r="BK163" s="174"/>
      <c r="BL163" s="3"/>
      <c r="BM163" s="173"/>
      <c r="AMJ163" s="0"/>
    </row>
    <row r="164" s="22" customFormat="true" ht="27.85" hidden="false" customHeight="true" outlineLevel="0" collapsed="false">
      <c r="A164" s="17"/>
      <c r="B164" s="167"/>
      <c r="C164" s="176" t="n">
        <v>16</v>
      </c>
      <c r="D164" s="157"/>
      <c r="E164" s="158"/>
      <c r="F164" s="159" t="s">
        <v>166</v>
      </c>
      <c r="G164" s="160" t="s">
        <v>142</v>
      </c>
      <c r="H164" s="161" t="n">
        <v>0.6</v>
      </c>
      <c r="I164" s="162"/>
      <c r="J164" s="162" t="n">
        <f aca="false">ROUND(I164*H164,0)</f>
        <v>0</v>
      </c>
      <c r="K164" s="168"/>
      <c r="L164" s="0"/>
      <c r="M164" s="169"/>
      <c r="N164" s="170"/>
      <c r="O164" s="171"/>
      <c r="P164" s="171"/>
      <c r="Q164" s="171"/>
      <c r="R164" s="171"/>
      <c r="S164" s="171"/>
      <c r="T164" s="172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R164" s="173"/>
      <c r="AT164" s="173"/>
      <c r="AU164" s="173"/>
      <c r="AY164" s="3"/>
      <c r="BE164" s="174"/>
      <c r="BF164" s="174"/>
      <c r="BG164" s="174"/>
      <c r="BH164" s="174"/>
      <c r="BI164" s="174"/>
      <c r="BJ164" s="3"/>
      <c r="BK164" s="174"/>
      <c r="BL164" s="3"/>
      <c r="BM164" s="173"/>
      <c r="AMJ164" s="0"/>
    </row>
    <row r="165" s="22" customFormat="true" ht="18.45" hidden="false" customHeight="true" outlineLevel="0" collapsed="false">
      <c r="A165" s="17"/>
      <c r="B165" s="167"/>
      <c r="C165" s="176"/>
      <c r="D165" s="157"/>
      <c r="E165" s="158"/>
      <c r="F165" s="163" t="s">
        <v>167</v>
      </c>
      <c r="G165" s="160"/>
      <c r="H165" s="161"/>
      <c r="I165" s="162"/>
      <c r="J165" s="162"/>
      <c r="K165" s="168"/>
      <c r="L165" s="0"/>
      <c r="M165" s="169"/>
      <c r="N165" s="170"/>
      <c r="O165" s="171"/>
      <c r="P165" s="171"/>
      <c r="Q165" s="171"/>
      <c r="R165" s="171"/>
      <c r="S165" s="171"/>
      <c r="T165" s="172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R165" s="173"/>
      <c r="AT165" s="173"/>
      <c r="AU165" s="173"/>
      <c r="AY165" s="3"/>
      <c r="BE165" s="174"/>
      <c r="BF165" s="174"/>
      <c r="BG165" s="174"/>
      <c r="BH165" s="174"/>
      <c r="BI165" s="174"/>
      <c r="BJ165" s="3"/>
      <c r="BK165" s="174"/>
      <c r="BL165" s="3"/>
      <c r="BM165" s="173"/>
      <c r="AMJ165" s="0"/>
    </row>
    <row r="166" s="22" customFormat="true" ht="27.85" hidden="false" customHeight="true" outlineLevel="0" collapsed="false">
      <c r="A166" s="17"/>
      <c r="B166" s="167"/>
      <c r="C166" s="176" t="n">
        <v>17</v>
      </c>
      <c r="D166" s="157"/>
      <c r="E166" s="158"/>
      <c r="F166" s="159" t="s">
        <v>168</v>
      </c>
      <c r="G166" s="160" t="s">
        <v>142</v>
      </c>
      <c r="H166" s="161" t="n">
        <v>1.65</v>
      </c>
      <c r="I166" s="162"/>
      <c r="J166" s="162" t="n">
        <f aca="false">ROUND(I166*H166,0)</f>
        <v>0</v>
      </c>
      <c r="K166" s="168"/>
      <c r="L166" s="0"/>
      <c r="M166" s="169"/>
      <c r="N166" s="170" t="s">
        <v>39</v>
      </c>
      <c r="O166" s="171" t="n">
        <v>0.662</v>
      </c>
      <c r="P166" s="171" t="n">
        <f aca="false">O166*H166</f>
        <v>1.0923</v>
      </c>
      <c r="Q166" s="171" t="n">
        <v>0.07937</v>
      </c>
      <c r="R166" s="171" t="n">
        <f aca="false">Q166*H166</f>
        <v>0.1309605</v>
      </c>
      <c r="S166" s="171" t="n">
        <v>0</v>
      </c>
      <c r="T166" s="172" t="n">
        <f aca="false">S166*H166</f>
        <v>0</v>
      </c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R166" s="173" t="s">
        <v>153</v>
      </c>
      <c r="AT166" s="173" t="s">
        <v>154</v>
      </c>
      <c r="AU166" s="173" t="s">
        <v>80</v>
      </c>
      <c r="AY166" s="3" t="s">
        <v>130</v>
      </c>
      <c r="BE166" s="174" t="n">
        <f aca="false">IF(N166="základní",J166,0)</f>
        <v>0</v>
      </c>
      <c r="BF166" s="174" t="n">
        <f aca="false">IF(N166="snížená",J166,0)</f>
        <v>0</v>
      </c>
      <c r="BG166" s="174" t="n">
        <f aca="false">IF(N166="zákl. přenesená",J166,0)</f>
        <v>0</v>
      </c>
      <c r="BH166" s="174" t="n">
        <f aca="false">IF(N166="sníž. přenesená",J166,0)</f>
        <v>0</v>
      </c>
      <c r="BI166" s="174" t="n">
        <f aca="false">IF(N166="nulová",J166,0)</f>
        <v>0</v>
      </c>
      <c r="BJ166" s="3" t="s">
        <v>7</v>
      </c>
      <c r="BK166" s="174" t="n">
        <f aca="false">ROUND(I166*H166,0)</f>
        <v>0</v>
      </c>
      <c r="BL166" s="3" t="s">
        <v>153</v>
      </c>
      <c r="BM166" s="173" t="s">
        <v>169</v>
      </c>
      <c r="AMJ166" s="0"/>
    </row>
    <row r="167" s="22" customFormat="true" ht="18.45" hidden="false" customHeight="true" outlineLevel="0" collapsed="false">
      <c r="A167" s="17"/>
      <c r="B167" s="167"/>
      <c r="C167" s="157"/>
      <c r="D167" s="157"/>
      <c r="E167" s="158"/>
      <c r="F167" s="163" t="s">
        <v>170</v>
      </c>
      <c r="G167" s="160"/>
      <c r="H167" s="161"/>
      <c r="I167" s="162"/>
      <c r="J167" s="162"/>
      <c r="K167" s="168"/>
      <c r="L167" s="0"/>
      <c r="M167" s="169"/>
      <c r="N167" s="170"/>
      <c r="O167" s="171"/>
      <c r="P167" s="171"/>
      <c r="Q167" s="171"/>
      <c r="R167" s="171"/>
      <c r="S167" s="171"/>
      <c r="T167" s="172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R167" s="173"/>
      <c r="AT167" s="173"/>
      <c r="AU167" s="173"/>
      <c r="AY167" s="3"/>
      <c r="BE167" s="174"/>
      <c r="BF167" s="174"/>
      <c r="BG167" s="174"/>
      <c r="BH167" s="174"/>
      <c r="BI167" s="174"/>
      <c r="BJ167" s="3"/>
      <c r="BK167" s="174"/>
      <c r="BL167" s="3"/>
      <c r="BM167" s="173"/>
      <c r="AMJ167" s="0"/>
    </row>
    <row r="168" s="22" customFormat="true" ht="27.85" hidden="false" customHeight="true" outlineLevel="0" collapsed="false">
      <c r="A168" s="17"/>
      <c r="B168" s="167"/>
      <c r="C168" s="157" t="n">
        <v>18</v>
      </c>
      <c r="D168" s="157"/>
      <c r="E168" s="158"/>
      <c r="F168" s="159" t="s">
        <v>171</v>
      </c>
      <c r="G168" s="160" t="s">
        <v>142</v>
      </c>
      <c r="H168" s="161" t="n">
        <v>2.18</v>
      </c>
      <c r="I168" s="162"/>
      <c r="J168" s="162" t="n">
        <f aca="false">ROUND(I168*H168,0)</f>
        <v>0</v>
      </c>
      <c r="K168" s="168"/>
      <c r="L168" s="0"/>
      <c r="M168" s="169"/>
      <c r="N168" s="170"/>
      <c r="O168" s="171"/>
      <c r="P168" s="171"/>
      <c r="Q168" s="171"/>
      <c r="R168" s="171"/>
      <c r="S168" s="171"/>
      <c r="T168" s="172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R168" s="173"/>
      <c r="AT168" s="173"/>
      <c r="AU168" s="173"/>
      <c r="AY168" s="3"/>
      <c r="BE168" s="174"/>
      <c r="BF168" s="174"/>
      <c r="BG168" s="174"/>
      <c r="BH168" s="174"/>
      <c r="BI168" s="174"/>
      <c r="BJ168" s="3"/>
      <c r="BK168" s="174"/>
      <c r="BL168" s="3"/>
      <c r="BM168" s="173"/>
      <c r="AMJ168" s="0"/>
    </row>
    <row r="169" s="22" customFormat="true" ht="18.45" hidden="false" customHeight="true" outlineLevel="0" collapsed="false">
      <c r="A169" s="17"/>
      <c r="B169" s="167"/>
      <c r="C169" s="157"/>
      <c r="D169" s="157"/>
      <c r="E169" s="158"/>
      <c r="F169" s="163" t="s">
        <v>172</v>
      </c>
      <c r="G169" s="160"/>
      <c r="H169" s="161"/>
      <c r="I169" s="162"/>
      <c r="J169" s="162"/>
      <c r="K169" s="168"/>
      <c r="L169" s="0"/>
      <c r="M169" s="169"/>
      <c r="N169" s="170"/>
      <c r="O169" s="171"/>
      <c r="P169" s="171"/>
      <c r="Q169" s="171"/>
      <c r="R169" s="171"/>
      <c r="S169" s="171"/>
      <c r="T169" s="172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R169" s="173"/>
      <c r="AT169" s="173"/>
      <c r="AU169" s="173"/>
      <c r="AY169" s="3"/>
      <c r="BE169" s="174"/>
      <c r="BF169" s="174"/>
      <c r="BG169" s="174"/>
      <c r="BH169" s="174"/>
      <c r="BI169" s="174"/>
      <c r="BJ169" s="3"/>
      <c r="BK169" s="174"/>
      <c r="BL169" s="3"/>
      <c r="BM169" s="173"/>
      <c r="AMJ169" s="0"/>
    </row>
    <row r="170" s="22" customFormat="true" ht="27.85" hidden="false" customHeight="true" outlineLevel="0" collapsed="false">
      <c r="A170" s="17"/>
      <c r="B170" s="167"/>
      <c r="C170" s="157" t="n">
        <v>19</v>
      </c>
      <c r="D170" s="157"/>
      <c r="E170" s="158"/>
      <c r="F170" s="159" t="s">
        <v>173</v>
      </c>
      <c r="G170" s="160" t="s">
        <v>152</v>
      </c>
      <c r="H170" s="161" t="n">
        <v>3.6</v>
      </c>
      <c r="I170" s="162"/>
      <c r="J170" s="162" t="n">
        <f aca="false">ROUND(I170*H170,0)</f>
        <v>0</v>
      </c>
      <c r="K170" s="168"/>
      <c r="L170" s="0"/>
      <c r="M170" s="169"/>
      <c r="N170" s="170"/>
      <c r="O170" s="171"/>
      <c r="P170" s="171"/>
      <c r="Q170" s="171"/>
      <c r="R170" s="171"/>
      <c r="S170" s="171"/>
      <c r="T170" s="172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R170" s="173"/>
      <c r="AT170" s="173"/>
      <c r="AU170" s="173"/>
      <c r="AY170" s="3"/>
      <c r="BE170" s="174"/>
      <c r="BF170" s="174"/>
      <c r="BG170" s="174"/>
      <c r="BH170" s="174"/>
      <c r="BI170" s="174"/>
      <c r="BJ170" s="3"/>
      <c r="BK170" s="174"/>
      <c r="BL170" s="3"/>
      <c r="BM170" s="173"/>
      <c r="AMJ170" s="0"/>
    </row>
    <row r="171" s="144" customFormat="true" ht="18.45" hidden="false" customHeight="true" outlineLevel="0" collapsed="false">
      <c r="B171" s="145"/>
      <c r="D171" s="146"/>
      <c r="E171" s="154" t="s">
        <v>174</v>
      </c>
      <c r="F171" s="154" t="s">
        <v>175</v>
      </c>
      <c r="J171" s="155" t="n">
        <f aca="false">SUM(J172:J182)</f>
        <v>0</v>
      </c>
      <c r="L171" s="0"/>
      <c r="M171" s="149"/>
      <c r="N171" s="145"/>
      <c r="O171" s="145"/>
      <c r="P171" s="150" t="n">
        <f aca="false">SUM(P172:P175)</f>
        <v>12.3119</v>
      </c>
      <c r="Q171" s="145"/>
      <c r="R171" s="150" t="n">
        <f aca="false">SUM(R172:R175)</f>
        <v>0.0617466</v>
      </c>
      <c r="S171" s="145"/>
      <c r="T171" s="151" t="n">
        <f aca="false">SUM(T172:T175)</f>
        <v>0</v>
      </c>
      <c r="AR171" s="146" t="s">
        <v>7</v>
      </c>
      <c r="AT171" s="152" t="s">
        <v>73</v>
      </c>
      <c r="AU171" s="152" t="s">
        <v>7</v>
      </c>
      <c r="AY171" s="146" t="s">
        <v>130</v>
      </c>
      <c r="BK171" s="153" t="n">
        <f aca="false">SUM(BK172:BK175)</f>
        <v>0</v>
      </c>
      <c r="AMJ171" s="0"/>
    </row>
    <row r="172" s="22" customFormat="true" ht="27.85" hidden="false" customHeight="true" outlineLevel="0" collapsed="false">
      <c r="A172" s="17"/>
      <c r="B172" s="167"/>
      <c r="C172" s="157" t="n">
        <v>20</v>
      </c>
      <c r="D172" s="157"/>
      <c r="E172" s="158"/>
      <c r="F172" s="159" t="s">
        <v>176</v>
      </c>
      <c r="G172" s="160" t="s">
        <v>142</v>
      </c>
      <c r="H172" s="161" t="n">
        <v>2.51</v>
      </c>
      <c r="I172" s="162"/>
      <c r="J172" s="162" t="n">
        <f aca="false">ROUND(I172*H172,0)</f>
        <v>0</v>
      </c>
      <c r="K172" s="168"/>
      <c r="L172" s="0"/>
      <c r="M172" s="169"/>
      <c r="N172" s="170" t="s">
        <v>39</v>
      </c>
      <c r="O172" s="171" t="n">
        <v>0.27</v>
      </c>
      <c r="P172" s="171" t="n">
        <f aca="false">O172*H172</f>
        <v>0.6777</v>
      </c>
      <c r="Q172" s="171" t="n">
        <v>0.00546</v>
      </c>
      <c r="R172" s="171" t="n">
        <f aca="false">Q172*H172</f>
        <v>0.0137046</v>
      </c>
      <c r="S172" s="171" t="n">
        <v>0</v>
      </c>
      <c r="T172" s="172" t="n">
        <f aca="false">S172*H172</f>
        <v>0</v>
      </c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R172" s="173" t="s">
        <v>153</v>
      </c>
      <c r="AT172" s="173" t="s">
        <v>154</v>
      </c>
      <c r="AU172" s="173" t="s">
        <v>80</v>
      </c>
      <c r="AY172" s="3" t="s">
        <v>130</v>
      </c>
      <c r="BE172" s="174" t="n">
        <f aca="false">IF(N172="základní",J172,0)</f>
        <v>0</v>
      </c>
      <c r="BF172" s="174" t="n">
        <f aca="false">IF(N172="snížená",J172,0)</f>
        <v>0</v>
      </c>
      <c r="BG172" s="174" t="n">
        <f aca="false">IF(N172="zákl. přenesená",J172,0)</f>
        <v>0</v>
      </c>
      <c r="BH172" s="174" t="n">
        <f aca="false">IF(N172="sníž. přenesená",J172,0)</f>
        <v>0</v>
      </c>
      <c r="BI172" s="174" t="n">
        <f aca="false">IF(N172="nulová",J172,0)</f>
        <v>0</v>
      </c>
      <c r="BJ172" s="3" t="s">
        <v>7</v>
      </c>
      <c r="BK172" s="174" t="n">
        <f aca="false">ROUND(I172*H172,0)</f>
        <v>0</v>
      </c>
      <c r="BL172" s="3" t="s">
        <v>153</v>
      </c>
      <c r="BM172" s="173" t="s">
        <v>177</v>
      </c>
      <c r="AMJ172" s="0"/>
    </row>
    <row r="173" s="22" customFormat="true" ht="18.45" hidden="false" customHeight="true" outlineLevel="0" collapsed="false">
      <c r="A173" s="17"/>
      <c r="B173" s="167"/>
      <c r="C173" s="157"/>
      <c r="D173" s="157"/>
      <c r="E173" s="158"/>
      <c r="F173" s="163" t="s">
        <v>178</v>
      </c>
      <c r="G173" s="160"/>
      <c r="H173" s="161"/>
      <c r="I173" s="162"/>
      <c r="J173" s="162"/>
      <c r="K173" s="168"/>
      <c r="L173" s="0"/>
      <c r="M173" s="169"/>
      <c r="N173" s="170"/>
      <c r="O173" s="171"/>
      <c r="P173" s="171"/>
      <c r="Q173" s="171"/>
      <c r="R173" s="171"/>
      <c r="S173" s="171"/>
      <c r="T173" s="172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R173" s="173"/>
      <c r="AT173" s="173"/>
      <c r="AU173" s="173"/>
      <c r="AY173" s="3"/>
      <c r="BE173" s="174"/>
      <c r="BF173" s="174"/>
      <c r="BG173" s="174"/>
      <c r="BH173" s="174"/>
      <c r="BI173" s="174"/>
      <c r="BJ173" s="3"/>
      <c r="BK173" s="174"/>
      <c r="BL173" s="3"/>
      <c r="BM173" s="173"/>
      <c r="AMJ173" s="0"/>
    </row>
    <row r="174" s="22" customFormat="true" ht="27.85" hidden="false" customHeight="true" outlineLevel="0" collapsed="false">
      <c r="A174" s="17"/>
      <c r="B174" s="167"/>
      <c r="C174" s="157" t="n">
        <v>21</v>
      </c>
      <c r="D174" s="157"/>
      <c r="E174" s="158"/>
      <c r="F174" s="159" t="s">
        <v>179</v>
      </c>
      <c r="G174" s="160" t="s">
        <v>142</v>
      </c>
      <c r="H174" s="161" t="n">
        <v>0.06</v>
      </c>
      <c r="I174" s="162"/>
      <c r="J174" s="162" t="n">
        <f aca="false">ROUND(I174*H174,0)</f>
        <v>0</v>
      </c>
      <c r="K174" s="168"/>
      <c r="L174" s="0"/>
      <c r="M174" s="169"/>
      <c r="N174" s="170" t="s">
        <v>39</v>
      </c>
      <c r="O174" s="171" t="n">
        <v>0.27</v>
      </c>
      <c r="P174" s="171" t="n">
        <f aca="false">O174*H174</f>
        <v>0.0162</v>
      </c>
      <c r="Q174" s="171" t="n">
        <v>0.0157</v>
      </c>
      <c r="R174" s="171" t="n">
        <f aca="false">Q174*H174</f>
        <v>0.000942</v>
      </c>
      <c r="S174" s="171" t="n">
        <v>0</v>
      </c>
      <c r="T174" s="172" t="n">
        <f aca="false">S174*H174</f>
        <v>0</v>
      </c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R174" s="173" t="s">
        <v>153</v>
      </c>
      <c r="AT174" s="173" t="s">
        <v>154</v>
      </c>
      <c r="AU174" s="173" t="s">
        <v>80</v>
      </c>
      <c r="AY174" s="3" t="s">
        <v>130</v>
      </c>
      <c r="BE174" s="174" t="n">
        <f aca="false">IF(N174="základní",J174,0)</f>
        <v>0</v>
      </c>
      <c r="BF174" s="174" t="n">
        <f aca="false">IF(N174="snížená",J174,0)</f>
        <v>0</v>
      </c>
      <c r="BG174" s="174" t="n">
        <f aca="false">IF(N174="zákl. přenesená",J174,0)</f>
        <v>0</v>
      </c>
      <c r="BH174" s="174" t="n">
        <f aca="false">IF(N174="sníž. přenesená",J174,0)</f>
        <v>0</v>
      </c>
      <c r="BI174" s="174" t="n">
        <f aca="false">IF(N174="nulová",J174,0)</f>
        <v>0</v>
      </c>
      <c r="BJ174" s="3" t="s">
        <v>7</v>
      </c>
      <c r="BK174" s="174" t="n">
        <f aca="false">ROUND(I174*H174,0)</f>
        <v>0</v>
      </c>
      <c r="BL174" s="3" t="s">
        <v>153</v>
      </c>
      <c r="BM174" s="173" t="s">
        <v>180</v>
      </c>
      <c r="AMJ174" s="0"/>
    </row>
    <row r="175" s="22" customFormat="true" ht="18.45" hidden="false" customHeight="true" outlineLevel="0" collapsed="false">
      <c r="A175" s="17"/>
      <c r="B175" s="167"/>
      <c r="C175" s="157" t="n">
        <v>22</v>
      </c>
      <c r="D175" s="157"/>
      <c r="E175" s="158"/>
      <c r="F175" s="159" t="s">
        <v>181</v>
      </c>
      <c r="G175" s="160" t="s">
        <v>152</v>
      </c>
      <c r="H175" s="161" t="n">
        <v>31.4</v>
      </c>
      <c r="I175" s="162"/>
      <c r="J175" s="162" t="n">
        <f aca="false">ROUND(I175*H175,0)</f>
        <v>0</v>
      </c>
      <c r="K175" s="168"/>
      <c r="L175" s="0"/>
      <c r="M175" s="169"/>
      <c r="N175" s="170" t="s">
        <v>39</v>
      </c>
      <c r="O175" s="171" t="n">
        <v>0.37</v>
      </c>
      <c r="P175" s="171" t="n">
        <f aca="false">O175*H175</f>
        <v>11.618</v>
      </c>
      <c r="Q175" s="171" t="n">
        <v>0.0015</v>
      </c>
      <c r="R175" s="171" t="n">
        <f aca="false">Q175*H175</f>
        <v>0.0471</v>
      </c>
      <c r="S175" s="171" t="n">
        <v>0</v>
      </c>
      <c r="T175" s="172" t="n">
        <f aca="false">S175*H175</f>
        <v>0</v>
      </c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R175" s="173" t="s">
        <v>153</v>
      </c>
      <c r="AT175" s="173" t="s">
        <v>154</v>
      </c>
      <c r="AU175" s="173" t="s">
        <v>80</v>
      </c>
      <c r="AY175" s="3" t="s">
        <v>130</v>
      </c>
      <c r="BE175" s="174" t="n">
        <f aca="false">IF(N175="základní",J175,0)</f>
        <v>0</v>
      </c>
      <c r="BF175" s="174" t="n">
        <f aca="false">IF(N175="snížená",J175,0)</f>
        <v>0</v>
      </c>
      <c r="BG175" s="174" t="n">
        <f aca="false">IF(N175="zákl. přenesená",J175,0)</f>
        <v>0</v>
      </c>
      <c r="BH175" s="174" t="n">
        <f aca="false">IF(N175="sníž. přenesená",J175,0)</f>
        <v>0</v>
      </c>
      <c r="BI175" s="174" t="n">
        <f aca="false">IF(N175="nulová",J175,0)</f>
        <v>0</v>
      </c>
      <c r="BJ175" s="3" t="s">
        <v>7</v>
      </c>
      <c r="BK175" s="174" t="n">
        <f aca="false">ROUND(I175*H175,0)</f>
        <v>0</v>
      </c>
      <c r="BL175" s="3" t="s">
        <v>153</v>
      </c>
      <c r="BM175" s="173" t="s">
        <v>182</v>
      </c>
      <c r="AMJ175" s="0"/>
    </row>
    <row r="176" s="22" customFormat="true" ht="18.45" hidden="false" customHeight="true" outlineLevel="0" collapsed="false">
      <c r="A176" s="17"/>
      <c r="B176" s="167"/>
      <c r="C176" s="157"/>
      <c r="D176" s="157"/>
      <c r="E176" s="158"/>
      <c r="F176" s="177" t="s">
        <v>183</v>
      </c>
      <c r="G176" s="160"/>
      <c r="H176" s="161"/>
      <c r="I176" s="162"/>
      <c r="J176" s="162"/>
      <c r="K176" s="168"/>
      <c r="L176" s="0"/>
      <c r="M176" s="169"/>
      <c r="N176" s="170"/>
      <c r="O176" s="171"/>
      <c r="P176" s="171"/>
      <c r="Q176" s="171"/>
      <c r="R176" s="171"/>
      <c r="S176" s="171"/>
      <c r="T176" s="172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R176" s="173"/>
      <c r="AT176" s="173"/>
      <c r="AU176" s="173"/>
      <c r="AY176" s="3"/>
      <c r="BE176" s="174"/>
      <c r="BF176" s="174"/>
      <c r="BG176" s="174"/>
      <c r="BH176" s="174"/>
      <c r="BI176" s="174"/>
      <c r="BJ176" s="3"/>
      <c r="BK176" s="174"/>
      <c r="BL176" s="3"/>
      <c r="BM176" s="173"/>
      <c r="AMJ176" s="0"/>
    </row>
    <row r="177" s="22" customFormat="true" ht="38.05" hidden="false" customHeight="true" outlineLevel="0" collapsed="false">
      <c r="A177" s="17"/>
      <c r="B177" s="167"/>
      <c r="C177" s="157" t="n">
        <v>23</v>
      </c>
      <c r="D177" s="157"/>
      <c r="E177" s="158"/>
      <c r="F177" s="159" t="s">
        <v>184</v>
      </c>
      <c r="G177" s="160" t="s">
        <v>142</v>
      </c>
      <c r="H177" s="161" t="n">
        <v>2.18</v>
      </c>
      <c r="I177" s="162"/>
      <c r="J177" s="162" t="n">
        <f aca="false">ROUND(I177*H177,0)</f>
        <v>0</v>
      </c>
      <c r="K177" s="168"/>
      <c r="L177" s="0"/>
      <c r="M177" s="169"/>
      <c r="N177" s="170"/>
      <c r="O177" s="171"/>
      <c r="P177" s="171"/>
      <c r="Q177" s="171"/>
      <c r="R177" s="171"/>
      <c r="S177" s="171"/>
      <c r="T177" s="172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R177" s="173"/>
      <c r="AT177" s="173"/>
      <c r="AU177" s="173"/>
      <c r="AY177" s="3"/>
      <c r="BE177" s="174"/>
      <c r="BF177" s="174"/>
      <c r="BG177" s="174"/>
      <c r="BH177" s="174"/>
      <c r="BI177" s="174"/>
      <c r="BJ177" s="3"/>
      <c r="BK177" s="174"/>
      <c r="BL177" s="3"/>
      <c r="BM177" s="173"/>
      <c r="AMJ177" s="0"/>
    </row>
    <row r="178" s="22" customFormat="true" ht="27.85" hidden="false" customHeight="true" outlineLevel="0" collapsed="false">
      <c r="A178" s="17"/>
      <c r="B178" s="167"/>
      <c r="C178" s="157" t="n">
        <v>24</v>
      </c>
      <c r="D178" s="157"/>
      <c r="E178" s="158"/>
      <c r="F178" s="159" t="s">
        <v>185</v>
      </c>
      <c r="G178" s="160" t="s">
        <v>142</v>
      </c>
      <c r="H178" s="161" t="n">
        <v>2.4</v>
      </c>
      <c r="I178" s="162"/>
      <c r="J178" s="162" t="n">
        <f aca="false">ROUND(I178*H178,0)</f>
        <v>0</v>
      </c>
      <c r="K178" s="168"/>
      <c r="L178" s="0"/>
      <c r="M178" s="169"/>
      <c r="N178" s="170"/>
      <c r="O178" s="171"/>
      <c r="P178" s="171"/>
      <c r="Q178" s="171"/>
      <c r="R178" s="171"/>
      <c r="S178" s="171"/>
      <c r="T178" s="172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R178" s="173"/>
      <c r="AT178" s="173"/>
      <c r="AU178" s="173"/>
      <c r="AY178" s="3"/>
      <c r="BE178" s="174"/>
      <c r="BF178" s="174"/>
      <c r="BG178" s="174"/>
      <c r="BH178" s="174"/>
      <c r="BI178" s="174"/>
      <c r="BJ178" s="3"/>
      <c r="BK178" s="174"/>
      <c r="BL178" s="3"/>
      <c r="BM178" s="173"/>
      <c r="AMJ178" s="0"/>
    </row>
    <row r="179" s="22" customFormat="true" ht="27.85" hidden="false" customHeight="true" outlineLevel="0" collapsed="false">
      <c r="A179" s="17"/>
      <c r="B179" s="167"/>
      <c r="C179" s="157" t="n">
        <v>25</v>
      </c>
      <c r="D179" s="157"/>
      <c r="E179" s="158"/>
      <c r="F179" s="159" t="s">
        <v>186</v>
      </c>
      <c r="G179" s="160" t="s">
        <v>142</v>
      </c>
      <c r="H179" s="161" t="n">
        <v>2.18</v>
      </c>
      <c r="I179" s="162"/>
      <c r="J179" s="162" t="n">
        <f aca="false">ROUND(I179*H179,0)</f>
        <v>0</v>
      </c>
      <c r="K179" s="168"/>
      <c r="L179" s="0"/>
      <c r="M179" s="169"/>
      <c r="N179" s="170"/>
      <c r="O179" s="171"/>
      <c r="P179" s="171"/>
      <c r="Q179" s="171"/>
      <c r="R179" s="171"/>
      <c r="S179" s="171"/>
      <c r="T179" s="172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R179" s="173"/>
      <c r="AT179" s="173"/>
      <c r="AU179" s="173"/>
      <c r="AY179" s="3"/>
      <c r="BE179" s="174"/>
      <c r="BF179" s="174"/>
      <c r="BG179" s="174"/>
      <c r="BH179" s="174"/>
      <c r="BI179" s="174"/>
      <c r="BJ179" s="3"/>
      <c r="BK179" s="174"/>
      <c r="BL179" s="3"/>
      <c r="BM179" s="173"/>
      <c r="AMJ179" s="0"/>
    </row>
    <row r="180" s="22" customFormat="true" ht="18.45" hidden="false" customHeight="true" outlineLevel="0" collapsed="false">
      <c r="A180" s="17"/>
      <c r="B180" s="167"/>
      <c r="C180" s="157" t="n">
        <v>26</v>
      </c>
      <c r="D180" s="157"/>
      <c r="E180" s="158"/>
      <c r="F180" s="159" t="s">
        <v>187</v>
      </c>
      <c r="G180" s="160" t="s">
        <v>142</v>
      </c>
      <c r="H180" s="161" t="n">
        <v>2.18</v>
      </c>
      <c r="I180" s="162"/>
      <c r="J180" s="162" t="n">
        <f aca="false">ROUND(I180*H180,0)</f>
        <v>0</v>
      </c>
      <c r="K180" s="168"/>
      <c r="L180" s="0"/>
      <c r="M180" s="169"/>
      <c r="N180" s="170"/>
      <c r="O180" s="171"/>
      <c r="P180" s="171"/>
      <c r="Q180" s="171"/>
      <c r="R180" s="171"/>
      <c r="S180" s="171"/>
      <c r="T180" s="172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R180" s="173"/>
      <c r="AT180" s="173"/>
      <c r="AU180" s="173"/>
      <c r="AY180" s="3"/>
      <c r="BE180" s="174"/>
      <c r="BF180" s="174"/>
      <c r="BG180" s="174"/>
      <c r="BH180" s="174"/>
      <c r="BI180" s="174"/>
      <c r="BJ180" s="3"/>
      <c r="BK180" s="174"/>
      <c r="BL180" s="3"/>
      <c r="BM180" s="173"/>
      <c r="AMJ180" s="0"/>
    </row>
    <row r="181" s="22" customFormat="true" ht="27.85" hidden="false" customHeight="true" outlineLevel="0" collapsed="false">
      <c r="A181" s="17"/>
      <c r="B181" s="167"/>
      <c r="C181" s="157" t="n">
        <v>27</v>
      </c>
      <c r="D181" s="157"/>
      <c r="E181" s="158"/>
      <c r="F181" s="159" t="s">
        <v>188</v>
      </c>
      <c r="G181" s="160" t="s">
        <v>142</v>
      </c>
      <c r="H181" s="161" t="n">
        <v>0.25</v>
      </c>
      <c r="I181" s="162"/>
      <c r="J181" s="162" t="n">
        <f aca="false">ROUND(I181*H181,0)</f>
        <v>0</v>
      </c>
      <c r="K181" s="168"/>
      <c r="L181" s="0"/>
      <c r="M181" s="169"/>
      <c r="N181" s="170"/>
      <c r="O181" s="171"/>
      <c r="P181" s="171"/>
      <c r="Q181" s="171"/>
      <c r="R181" s="171"/>
      <c r="S181" s="171"/>
      <c r="T181" s="172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R181" s="173"/>
      <c r="AT181" s="173"/>
      <c r="AU181" s="173"/>
      <c r="AY181" s="3"/>
      <c r="BE181" s="174"/>
      <c r="BF181" s="174"/>
      <c r="BG181" s="174"/>
      <c r="BH181" s="174"/>
      <c r="BI181" s="174"/>
      <c r="BJ181" s="3"/>
      <c r="BK181" s="174"/>
      <c r="BL181" s="3"/>
      <c r="BM181" s="173"/>
      <c r="AMJ181" s="0"/>
    </row>
    <row r="182" s="22" customFormat="true" ht="27.85" hidden="false" customHeight="true" outlineLevel="0" collapsed="false">
      <c r="A182" s="17"/>
      <c r="B182" s="167"/>
      <c r="C182" s="157"/>
      <c r="D182" s="157"/>
      <c r="E182" s="158"/>
      <c r="F182" s="177" t="s">
        <v>189</v>
      </c>
      <c r="G182" s="160"/>
      <c r="H182" s="161"/>
      <c r="I182" s="162"/>
      <c r="J182" s="162"/>
      <c r="K182" s="168"/>
      <c r="L182" s="0"/>
      <c r="M182" s="169"/>
      <c r="N182" s="170"/>
      <c r="O182" s="171"/>
      <c r="P182" s="171"/>
      <c r="Q182" s="171"/>
      <c r="R182" s="171"/>
      <c r="S182" s="171"/>
      <c r="T182" s="172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R182" s="173"/>
      <c r="AT182" s="173"/>
      <c r="AU182" s="173"/>
      <c r="AY182" s="3"/>
      <c r="BE182" s="174"/>
      <c r="BF182" s="174"/>
      <c r="BG182" s="174"/>
      <c r="BH182" s="174"/>
      <c r="BI182" s="174"/>
      <c r="BJ182" s="3"/>
      <c r="BK182" s="174"/>
      <c r="BL182" s="3"/>
      <c r="BM182" s="173"/>
      <c r="AMJ182" s="0"/>
    </row>
    <row r="183" s="22" customFormat="true" ht="18.45" hidden="false" customHeight="true" outlineLevel="0" collapsed="false">
      <c r="A183" s="17"/>
      <c r="B183" s="167"/>
      <c r="C183" s="144"/>
      <c r="D183" s="146"/>
      <c r="E183" s="154" t="s">
        <v>190</v>
      </c>
      <c r="F183" s="154" t="s">
        <v>191</v>
      </c>
      <c r="G183" s="144"/>
      <c r="H183" s="144"/>
      <c r="I183" s="144"/>
      <c r="J183" s="155" t="n">
        <f aca="false">SUM(J184:J184)</f>
        <v>0</v>
      </c>
      <c r="K183" s="168"/>
      <c r="L183" s="0"/>
      <c r="M183" s="169"/>
      <c r="N183" s="170"/>
      <c r="O183" s="171"/>
      <c r="P183" s="171"/>
      <c r="Q183" s="171"/>
      <c r="R183" s="171"/>
      <c r="S183" s="171"/>
      <c r="T183" s="172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R183" s="173"/>
      <c r="AT183" s="173"/>
      <c r="AU183" s="173"/>
      <c r="AY183" s="3"/>
      <c r="BE183" s="174"/>
      <c r="BF183" s="174"/>
      <c r="BG183" s="174"/>
      <c r="BH183" s="174"/>
      <c r="BI183" s="174"/>
      <c r="BJ183" s="3"/>
      <c r="BK183" s="174"/>
      <c r="BL183" s="3"/>
      <c r="BM183" s="173"/>
      <c r="AMJ183" s="0"/>
    </row>
    <row r="184" s="22" customFormat="true" ht="38.05" hidden="false" customHeight="true" outlineLevel="0" collapsed="false">
      <c r="A184" s="17"/>
      <c r="B184" s="167"/>
      <c r="C184" s="157" t="n">
        <v>28</v>
      </c>
      <c r="D184" s="157"/>
      <c r="E184" s="158"/>
      <c r="F184" s="159" t="s">
        <v>192</v>
      </c>
      <c r="G184" s="160" t="s">
        <v>152</v>
      </c>
      <c r="H184" s="161" t="n">
        <v>4.2</v>
      </c>
      <c r="I184" s="162"/>
      <c r="J184" s="162" t="n">
        <f aca="false">ROUND(I184*H184,0)</f>
        <v>0</v>
      </c>
      <c r="K184" s="168"/>
      <c r="L184" s="0"/>
      <c r="M184" s="169"/>
      <c r="N184" s="170"/>
      <c r="O184" s="171"/>
      <c r="P184" s="171"/>
      <c r="Q184" s="171"/>
      <c r="R184" s="171"/>
      <c r="S184" s="171"/>
      <c r="T184" s="172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R184" s="173"/>
      <c r="AT184" s="173"/>
      <c r="AU184" s="173"/>
      <c r="AY184" s="3"/>
      <c r="BE184" s="174"/>
      <c r="BF184" s="174"/>
      <c r="BG184" s="174"/>
      <c r="BH184" s="174"/>
      <c r="BI184" s="174"/>
      <c r="BJ184" s="3"/>
      <c r="BK184" s="174"/>
      <c r="BL184" s="3"/>
      <c r="BM184" s="173"/>
      <c r="AMJ184" s="0"/>
    </row>
    <row r="185" s="144" customFormat="true" ht="18.45" hidden="false" customHeight="true" outlineLevel="0" collapsed="false">
      <c r="B185" s="145"/>
      <c r="D185" s="146"/>
      <c r="E185" s="154" t="s">
        <v>193</v>
      </c>
      <c r="F185" s="154" t="s">
        <v>194</v>
      </c>
      <c r="J185" s="155" t="n">
        <f aca="false">SUM(J186:J186)</f>
        <v>0</v>
      </c>
      <c r="L185" s="0"/>
      <c r="M185" s="149"/>
      <c r="N185" s="145"/>
      <c r="O185" s="145"/>
      <c r="P185" s="150" t="n">
        <f aca="false">SUM(P186:P186)</f>
        <v>49.28</v>
      </c>
      <c r="Q185" s="145"/>
      <c r="R185" s="150" t="n">
        <f aca="false">SUM(R186:R186)</f>
        <v>0.0064</v>
      </c>
      <c r="S185" s="145"/>
      <c r="T185" s="151" t="n">
        <f aca="false">SUM(T186:T186)</f>
        <v>0</v>
      </c>
      <c r="AR185" s="146" t="s">
        <v>7</v>
      </c>
      <c r="AT185" s="152" t="s">
        <v>73</v>
      </c>
      <c r="AU185" s="152" t="s">
        <v>7</v>
      </c>
      <c r="AY185" s="146" t="s">
        <v>130</v>
      </c>
      <c r="BK185" s="153" t="n">
        <f aca="false">SUM(BK186:BK186)</f>
        <v>0</v>
      </c>
      <c r="AMJ185" s="0"/>
    </row>
    <row r="186" s="22" customFormat="true" ht="27.85" hidden="false" customHeight="true" outlineLevel="0" collapsed="false">
      <c r="A186" s="17"/>
      <c r="B186" s="167"/>
      <c r="C186" s="157" t="n">
        <v>36</v>
      </c>
      <c r="D186" s="157"/>
      <c r="E186" s="158"/>
      <c r="F186" s="159" t="s">
        <v>195</v>
      </c>
      <c r="G186" s="160" t="s">
        <v>142</v>
      </c>
      <c r="H186" s="161" t="n">
        <v>160</v>
      </c>
      <c r="I186" s="162"/>
      <c r="J186" s="162" t="n">
        <f aca="false">ROUND(I186*H186,0)</f>
        <v>0</v>
      </c>
      <c r="K186" s="168"/>
      <c r="L186" s="0"/>
      <c r="M186" s="169"/>
      <c r="N186" s="170" t="s">
        <v>39</v>
      </c>
      <c r="O186" s="171" t="n">
        <v>0.308</v>
      </c>
      <c r="P186" s="171" t="n">
        <f aca="false">O186*H186</f>
        <v>49.28</v>
      </c>
      <c r="Q186" s="171" t="n">
        <v>4E-005</v>
      </c>
      <c r="R186" s="171" t="n">
        <f aca="false">Q186*H186</f>
        <v>0.0064</v>
      </c>
      <c r="S186" s="171" t="n">
        <v>0</v>
      </c>
      <c r="T186" s="172" t="n">
        <f aca="false">S186*H186</f>
        <v>0</v>
      </c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R186" s="173" t="s">
        <v>153</v>
      </c>
      <c r="AT186" s="173" t="s">
        <v>154</v>
      </c>
      <c r="AU186" s="173" t="s">
        <v>80</v>
      </c>
      <c r="AY186" s="3" t="s">
        <v>130</v>
      </c>
      <c r="BE186" s="174" t="n">
        <f aca="false">IF(N186="základní",J186,0)</f>
        <v>0</v>
      </c>
      <c r="BF186" s="174" t="n">
        <f aca="false">IF(N186="snížená",J186,0)</f>
        <v>0</v>
      </c>
      <c r="BG186" s="174" t="n">
        <f aca="false">IF(N186="zákl. přenesená",J186,0)</f>
        <v>0</v>
      </c>
      <c r="BH186" s="174" t="n">
        <f aca="false">IF(N186="sníž. přenesená",J186,0)</f>
        <v>0</v>
      </c>
      <c r="BI186" s="174" t="n">
        <f aca="false">IF(N186="nulová",J186,0)</f>
        <v>0</v>
      </c>
      <c r="BJ186" s="3" t="s">
        <v>7</v>
      </c>
      <c r="BK186" s="174" t="n">
        <f aca="false">ROUND(I186*H186,0)</f>
        <v>0</v>
      </c>
      <c r="BL186" s="3" t="s">
        <v>153</v>
      </c>
      <c r="BM186" s="173" t="s">
        <v>196</v>
      </c>
      <c r="AMJ186" s="0"/>
    </row>
    <row r="187" s="22" customFormat="true" ht="18.45" hidden="false" customHeight="true" outlineLevel="0" collapsed="false">
      <c r="A187" s="17"/>
      <c r="B187" s="167"/>
      <c r="C187" s="144"/>
      <c r="D187" s="146"/>
      <c r="E187" s="154" t="s">
        <v>197</v>
      </c>
      <c r="F187" s="154" t="s">
        <v>198</v>
      </c>
      <c r="G187" s="144"/>
      <c r="H187" s="144"/>
      <c r="I187" s="144"/>
      <c r="J187" s="155" t="n">
        <f aca="false">SUM(J188:J188)</f>
        <v>0</v>
      </c>
      <c r="K187" s="168"/>
      <c r="L187" s="0"/>
      <c r="M187" s="169"/>
      <c r="N187" s="170"/>
      <c r="O187" s="171"/>
      <c r="P187" s="171"/>
      <c r="Q187" s="171"/>
      <c r="R187" s="171"/>
      <c r="S187" s="171"/>
      <c r="T187" s="172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R187" s="173"/>
      <c r="AT187" s="173"/>
      <c r="AU187" s="173"/>
      <c r="AY187" s="3"/>
      <c r="BE187" s="174"/>
      <c r="BF187" s="174"/>
      <c r="BG187" s="174"/>
      <c r="BH187" s="174"/>
      <c r="BI187" s="174"/>
      <c r="BJ187" s="3"/>
      <c r="BK187" s="174"/>
      <c r="BL187" s="3"/>
      <c r="BM187" s="173"/>
      <c r="AMJ187" s="0"/>
    </row>
    <row r="188" s="22" customFormat="true" ht="27.85" hidden="false" customHeight="true" outlineLevel="0" collapsed="false">
      <c r="A188" s="17"/>
      <c r="B188" s="167"/>
      <c r="C188" s="157" t="n">
        <v>37</v>
      </c>
      <c r="D188" s="157"/>
      <c r="E188" s="158"/>
      <c r="F188" s="159" t="s">
        <v>199</v>
      </c>
      <c r="G188" s="160" t="s">
        <v>142</v>
      </c>
      <c r="H188" s="161" t="n">
        <v>20</v>
      </c>
      <c r="I188" s="162"/>
      <c r="J188" s="162" t="n">
        <f aca="false">ROUND(I188*H188,0)</f>
        <v>0</v>
      </c>
      <c r="K188" s="168"/>
      <c r="L188" s="0"/>
      <c r="M188" s="169"/>
      <c r="N188" s="170"/>
      <c r="O188" s="171"/>
      <c r="P188" s="171"/>
      <c r="Q188" s="171"/>
      <c r="R188" s="171"/>
      <c r="S188" s="171"/>
      <c r="T188" s="172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R188" s="173"/>
      <c r="AT188" s="173"/>
      <c r="AU188" s="173"/>
      <c r="AY188" s="3"/>
      <c r="BE188" s="174"/>
      <c r="BF188" s="174"/>
      <c r="BG188" s="174"/>
      <c r="BH188" s="174"/>
      <c r="BI188" s="174"/>
      <c r="BJ188" s="3"/>
      <c r="BK188" s="174"/>
      <c r="BL188" s="3"/>
      <c r="BM188" s="173"/>
      <c r="AMJ188" s="0"/>
    </row>
    <row r="189" s="144" customFormat="true" ht="18.45" hidden="false" customHeight="true" outlineLevel="0" collapsed="false">
      <c r="B189" s="145"/>
      <c r="D189" s="146"/>
      <c r="E189" s="154" t="s">
        <v>200</v>
      </c>
      <c r="F189" s="154" t="s">
        <v>201</v>
      </c>
      <c r="J189" s="155" t="n">
        <f aca="false">SUM(J190:J204)</f>
        <v>0</v>
      </c>
      <c r="L189" s="0"/>
      <c r="M189" s="149"/>
      <c r="N189" s="145"/>
      <c r="O189" s="145"/>
      <c r="P189" s="150" t="n">
        <f aca="false">SUM(P192:P204)</f>
        <v>0.415513</v>
      </c>
      <c r="Q189" s="145"/>
      <c r="R189" s="150" t="n">
        <f aca="false">SUM(R192:R204)</f>
        <v>0</v>
      </c>
      <c r="S189" s="145"/>
      <c r="T189" s="151" t="n">
        <f aca="false">SUM(T192:T204)</f>
        <v>0.12006</v>
      </c>
      <c r="AR189" s="146" t="s">
        <v>7</v>
      </c>
      <c r="AT189" s="152" t="s">
        <v>73</v>
      </c>
      <c r="AU189" s="152" t="s">
        <v>7</v>
      </c>
      <c r="AY189" s="146" t="s">
        <v>130</v>
      </c>
      <c r="BK189" s="153" t="n">
        <f aca="false">SUM(BK192:BK204)</f>
        <v>0</v>
      </c>
      <c r="AMJ189" s="0"/>
    </row>
    <row r="190" s="144" customFormat="true" ht="27.85" hidden="false" customHeight="true" outlineLevel="0" collapsed="false">
      <c r="B190" s="145"/>
      <c r="C190" s="157" t="n">
        <v>38</v>
      </c>
      <c r="D190" s="157"/>
      <c r="E190" s="158"/>
      <c r="F190" s="159" t="s">
        <v>202</v>
      </c>
      <c r="G190" s="160" t="s">
        <v>203</v>
      </c>
      <c r="H190" s="161" t="n">
        <v>4</v>
      </c>
      <c r="I190" s="162"/>
      <c r="J190" s="162" t="n">
        <f aca="false">ROUND(I190*H190,0)</f>
        <v>0</v>
      </c>
      <c r="L190" s="0"/>
      <c r="M190" s="149"/>
      <c r="N190" s="145"/>
      <c r="O190" s="145"/>
      <c r="P190" s="150"/>
      <c r="Q190" s="145"/>
      <c r="R190" s="150"/>
      <c r="S190" s="145"/>
      <c r="T190" s="151"/>
      <c r="AR190" s="146"/>
      <c r="AT190" s="152"/>
      <c r="AU190" s="152"/>
      <c r="AY190" s="146"/>
      <c r="BK190" s="153"/>
      <c r="AMJ190" s="0"/>
    </row>
    <row r="191" s="144" customFormat="true" ht="18.45" hidden="false" customHeight="true" outlineLevel="0" collapsed="false">
      <c r="B191" s="145"/>
      <c r="C191" s="157" t="n">
        <v>39</v>
      </c>
      <c r="D191" s="157"/>
      <c r="E191" s="158"/>
      <c r="F191" s="159" t="s">
        <v>204</v>
      </c>
      <c r="G191" s="160" t="s">
        <v>142</v>
      </c>
      <c r="H191" s="161" t="n">
        <v>3.24</v>
      </c>
      <c r="I191" s="162"/>
      <c r="J191" s="162" t="n">
        <f aca="false">ROUND(I191*H191,0)</f>
        <v>0</v>
      </c>
      <c r="L191" s="0"/>
      <c r="M191" s="149"/>
      <c r="N191" s="145"/>
      <c r="O191" s="145"/>
      <c r="P191" s="150"/>
      <c r="Q191" s="145"/>
      <c r="R191" s="150"/>
      <c r="S191" s="145"/>
      <c r="T191" s="151"/>
      <c r="AR191" s="146"/>
      <c r="AT191" s="152"/>
      <c r="AU191" s="152"/>
      <c r="AY191" s="146"/>
      <c r="BK191" s="153"/>
      <c r="AMJ191" s="0"/>
    </row>
    <row r="192" s="22" customFormat="true" ht="27.85" hidden="false" customHeight="true" outlineLevel="0" collapsed="false">
      <c r="A192" s="17"/>
      <c r="B192" s="167"/>
      <c r="C192" s="157" t="n">
        <v>40</v>
      </c>
      <c r="D192" s="157"/>
      <c r="E192" s="158"/>
      <c r="F192" s="159" t="s">
        <v>205</v>
      </c>
      <c r="G192" s="160" t="s">
        <v>142</v>
      </c>
      <c r="H192" s="161" t="n">
        <v>0.91</v>
      </c>
      <c r="I192" s="162"/>
      <c r="J192" s="162" t="n">
        <f aca="false">ROUND(I192*H192,0)</f>
        <v>0</v>
      </c>
      <c r="K192" s="168"/>
      <c r="L192" s="0"/>
      <c r="M192" s="169"/>
      <c r="N192" s="170" t="s">
        <v>39</v>
      </c>
      <c r="O192" s="171" t="n">
        <v>0.229</v>
      </c>
      <c r="P192" s="171" t="n">
        <f aca="false">O192*H192</f>
        <v>0.20839</v>
      </c>
      <c r="Q192" s="171" t="n">
        <v>0</v>
      </c>
      <c r="R192" s="171" t="n">
        <f aca="false">Q192*H192</f>
        <v>0</v>
      </c>
      <c r="S192" s="171" t="n">
        <v>0.117</v>
      </c>
      <c r="T192" s="172" t="n">
        <f aca="false">S192*H192</f>
        <v>0.10647</v>
      </c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R192" s="173" t="s">
        <v>153</v>
      </c>
      <c r="AT192" s="173" t="s">
        <v>154</v>
      </c>
      <c r="AU192" s="173" t="s">
        <v>80</v>
      </c>
      <c r="AY192" s="3" t="s">
        <v>130</v>
      </c>
      <c r="BE192" s="174" t="n">
        <f aca="false">IF(N192="základní",J192,0)</f>
        <v>0</v>
      </c>
      <c r="BF192" s="174" t="n">
        <f aca="false">IF(N192="snížená",J192,0)</f>
        <v>0</v>
      </c>
      <c r="BG192" s="174" t="n">
        <f aca="false">IF(N192="zákl. přenesená",J192,0)</f>
        <v>0</v>
      </c>
      <c r="BH192" s="174" t="n">
        <f aca="false">IF(N192="sníž. přenesená",J192,0)</f>
        <v>0</v>
      </c>
      <c r="BI192" s="174" t="n">
        <f aca="false">IF(N192="nulová",J192,0)</f>
        <v>0</v>
      </c>
      <c r="BJ192" s="3" t="s">
        <v>7</v>
      </c>
      <c r="BK192" s="174" t="n">
        <f aca="false">ROUND(I192*H192,0)</f>
        <v>0</v>
      </c>
      <c r="BL192" s="3" t="s">
        <v>153</v>
      </c>
      <c r="BM192" s="173" t="s">
        <v>206</v>
      </c>
      <c r="AMJ192" s="0"/>
    </row>
    <row r="193" s="22" customFormat="true" ht="27.85" hidden="false" customHeight="true" outlineLevel="0" collapsed="false">
      <c r="A193" s="17"/>
      <c r="B193" s="167"/>
      <c r="C193" s="157"/>
      <c r="D193" s="157"/>
      <c r="E193" s="158"/>
      <c r="F193" s="177" t="s">
        <v>207</v>
      </c>
      <c r="G193" s="160"/>
      <c r="H193" s="161"/>
      <c r="I193" s="162"/>
      <c r="J193" s="162"/>
      <c r="K193" s="168"/>
      <c r="L193" s="0"/>
      <c r="M193" s="169"/>
      <c r="N193" s="170"/>
      <c r="O193" s="171"/>
      <c r="P193" s="171"/>
      <c r="Q193" s="171"/>
      <c r="R193" s="171"/>
      <c r="S193" s="171"/>
      <c r="T193" s="172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R193" s="173"/>
      <c r="AT193" s="173"/>
      <c r="AU193" s="173"/>
      <c r="AY193" s="3"/>
      <c r="BE193" s="174"/>
      <c r="BF193" s="174"/>
      <c r="BG193" s="174"/>
      <c r="BH193" s="174"/>
      <c r="BI193" s="174"/>
      <c r="BJ193" s="3"/>
      <c r="BK193" s="174"/>
      <c r="BL193" s="3"/>
      <c r="BM193" s="173"/>
      <c r="AMJ193" s="0"/>
    </row>
    <row r="194" s="22" customFormat="true" ht="27.85" hidden="false" customHeight="true" outlineLevel="0" collapsed="false">
      <c r="A194" s="17"/>
      <c r="B194" s="167"/>
      <c r="C194" s="157" t="n">
        <v>41</v>
      </c>
      <c r="D194" s="157"/>
      <c r="E194" s="158"/>
      <c r="F194" s="159" t="s">
        <v>208</v>
      </c>
      <c r="G194" s="160" t="s">
        <v>142</v>
      </c>
      <c r="H194" s="161" t="n">
        <v>0.1353</v>
      </c>
      <c r="I194" s="162"/>
      <c r="J194" s="162" t="n">
        <f aca="false">ROUND(I194*H194,0)</f>
        <v>0</v>
      </c>
      <c r="K194" s="168"/>
      <c r="L194" s="0"/>
      <c r="M194" s="169"/>
      <c r="N194" s="170"/>
      <c r="O194" s="171"/>
      <c r="P194" s="171"/>
      <c r="Q194" s="171"/>
      <c r="R194" s="171"/>
      <c r="S194" s="171"/>
      <c r="T194" s="172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R194" s="173"/>
      <c r="AT194" s="173"/>
      <c r="AU194" s="173"/>
      <c r="AY194" s="3"/>
      <c r="BE194" s="174"/>
      <c r="BF194" s="174"/>
      <c r="BG194" s="174"/>
      <c r="BH194" s="174"/>
      <c r="BI194" s="174"/>
      <c r="BJ194" s="3"/>
      <c r="BK194" s="174"/>
      <c r="BL194" s="3"/>
      <c r="BM194" s="173"/>
      <c r="AMJ194" s="0"/>
    </row>
    <row r="195" s="22" customFormat="true" ht="18.45" hidden="false" customHeight="true" outlineLevel="0" collapsed="false">
      <c r="A195" s="17"/>
      <c r="B195" s="167"/>
      <c r="C195" s="157"/>
      <c r="D195" s="157"/>
      <c r="E195" s="158"/>
      <c r="F195" s="177" t="s">
        <v>209</v>
      </c>
      <c r="G195" s="160"/>
      <c r="H195" s="161"/>
      <c r="I195" s="162"/>
      <c r="J195" s="162"/>
      <c r="K195" s="168"/>
      <c r="L195" s="0"/>
      <c r="M195" s="169"/>
      <c r="N195" s="170"/>
      <c r="O195" s="171"/>
      <c r="P195" s="171"/>
      <c r="Q195" s="171"/>
      <c r="R195" s="171"/>
      <c r="S195" s="171"/>
      <c r="T195" s="172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R195" s="173"/>
      <c r="AT195" s="173"/>
      <c r="AU195" s="173"/>
      <c r="AY195" s="3"/>
      <c r="BE195" s="174"/>
      <c r="BF195" s="174"/>
      <c r="BG195" s="174"/>
      <c r="BH195" s="174"/>
      <c r="BI195" s="174"/>
      <c r="BJ195" s="3"/>
      <c r="BK195" s="174"/>
      <c r="BL195" s="3"/>
      <c r="BM195" s="173"/>
      <c r="AMJ195" s="0"/>
    </row>
    <row r="196" s="22" customFormat="true" ht="27.85" hidden="false" customHeight="true" outlineLevel="0" collapsed="false">
      <c r="A196" s="17"/>
      <c r="B196" s="167"/>
      <c r="C196" s="157" t="n">
        <v>42</v>
      </c>
      <c r="D196" s="157"/>
      <c r="E196" s="158"/>
      <c r="F196" s="159" t="s">
        <v>210</v>
      </c>
      <c r="G196" s="160" t="s">
        <v>142</v>
      </c>
      <c r="H196" s="161" t="n">
        <v>0.123</v>
      </c>
      <c r="I196" s="162"/>
      <c r="J196" s="162" t="n">
        <f aca="false">ROUND(I196*H196,0)</f>
        <v>0</v>
      </c>
      <c r="K196" s="168"/>
      <c r="L196" s="0"/>
      <c r="M196" s="169"/>
      <c r="N196" s="170" t="s">
        <v>39</v>
      </c>
      <c r="O196" s="171" t="n">
        <v>0.301</v>
      </c>
      <c r="P196" s="171" t="n">
        <f aca="false">O196*H196</f>
        <v>0.037023</v>
      </c>
      <c r="Q196" s="171" t="n">
        <v>0</v>
      </c>
      <c r="R196" s="171" t="n">
        <f aca="false">Q196*H196</f>
        <v>0</v>
      </c>
      <c r="S196" s="171" t="n">
        <v>0.09</v>
      </c>
      <c r="T196" s="172" t="n">
        <f aca="false">S196*H196</f>
        <v>0.01107</v>
      </c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R196" s="173" t="s">
        <v>153</v>
      </c>
      <c r="AT196" s="173" t="s">
        <v>154</v>
      </c>
      <c r="AU196" s="173" t="s">
        <v>80</v>
      </c>
      <c r="AY196" s="3" t="s">
        <v>130</v>
      </c>
      <c r="BE196" s="174" t="n">
        <f aca="false">IF(N196="základní",J196,0)</f>
        <v>0</v>
      </c>
      <c r="BF196" s="174" t="n">
        <f aca="false">IF(N196="snížená",J196,0)</f>
        <v>0</v>
      </c>
      <c r="BG196" s="174" t="n">
        <f aca="false">IF(N196="zákl. přenesená",J196,0)</f>
        <v>0</v>
      </c>
      <c r="BH196" s="174" t="n">
        <f aca="false">IF(N196="sníž. přenesená",J196,0)</f>
        <v>0</v>
      </c>
      <c r="BI196" s="174" t="n">
        <f aca="false">IF(N196="nulová",J196,0)</f>
        <v>0</v>
      </c>
      <c r="BJ196" s="3" t="s">
        <v>7</v>
      </c>
      <c r="BK196" s="174" t="n">
        <f aca="false">ROUND(I196*H196,0)</f>
        <v>0</v>
      </c>
      <c r="BL196" s="3" t="s">
        <v>153</v>
      </c>
      <c r="BM196" s="173" t="s">
        <v>211</v>
      </c>
      <c r="AMJ196" s="0"/>
    </row>
    <row r="197" s="22" customFormat="true" ht="27.85" hidden="false" customHeight="true" outlineLevel="0" collapsed="false">
      <c r="A197" s="17"/>
      <c r="B197" s="167"/>
      <c r="C197" s="157"/>
      <c r="D197" s="157"/>
      <c r="E197" s="158"/>
      <c r="F197" s="177" t="s">
        <v>212</v>
      </c>
      <c r="G197" s="160"/>
      <c r="H197" s="161"/>
      <c r="I197" s="162"/>
      <c r="J197" s="162"/>
      <c r="K197" s="168"/>
      <c r="L197" s="0"/>
      <c r="M197" s="169"/>
      <c r="N197" s="170"/>
      <c r="O197" s="171"/>
      <c r="P197" s="171"/>
      <c r="Q197" s="171"/>
      <c r="R197" s="171"/>
      <c r="S197" s="171"/>
      <c r="T197" s="172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R197" s="173"/>
      <c r="AT197" s="173"/>
      <c r="AU197" s="173"/>
      <c r="AY197" s="3"/>
      <c r="BE197" s="174"/>
      <c r="BF197" s="174"/>
      <c r="BG197" s="174"/>
      <c r="BH197" s="174"/>
      <c r="BI197" s="174"/>
      <c r="BJ197" s="3"/>
      <c r="BK197" s="174"/>
      <c r="BL197" s="3"/>
      <c r="BM197" s="173"/>
      <c r="AMJ197" s="0"/>
    </row>
    <row r="198" s="22" customFormat="true" ht="38.05" hidden="false" customHeight="true" outlineLevel="0" collapsed="false">
      <c r="A198" s="17"/>
      <c r="B198" s="167"/>
      <c r="C198" s="157" t="n">
        <v>43</v>
      </c>
      <c r="D198" s="157"/>
      <c r="E198" s="158"/>
      <c r="F198" s="159" t="s">
        <v>213</v>
      </c>
      <c r="G198" s="160" t="s">
        <v>142</v>
      </c>
      <c r="H198" s="161" t="n">
        <v>0.123</v>
      </c>
      <c r="I198" s="162"/>
      <c r="J198" s="162" t="n">
        <f aca="false">ROUND(I198*H198,0)</f>
        <v>0</v>
      </c>
      <c r="K198" s="168"/>
      <c r="L198" s="0"/>
      <c r="M198" s="169"/>
      <c r="N198" s="170"/>
      <c r="O198" s="171"/>
      <c r="P198" s="171"/>
      <c r="Q198" s="171"/>
      <c r="R198" s="171"/>
      <c r="S198" s="171"/>
      <c r="T198" s="172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R198" s="173"/>
      <c r="AT198" s="173"/>
      <c r="AU198" s="173"/>
      <c r="AY198" s="3"/>
      <c r="BE198" s="174"/>
      <c r="BF198" s="174"/>
      <c r="BG198" s="174"/>
      <c r="BH198" s="174"/>
      <c r="BI198" s="174"/>
      <c r="BJ198" s="3"/>
      <c r="BK198" s="174"/>
      <c r="BL198" s="3"/>
      <c r="BM198" s="173"/>
      <c r="AMJ198" s="0"/>
    </row>
    <row r="199" s="22" customFormat="true" ht="27.85" hidden="false" customHeight="true" outlineLevel="0" collapsed="false">
      <c r="A199" s="17"/>
      <c r="B199" s="167"/>
      <c r="C199" s="157" t="n">
        <v>44</v>
      </c>
      <c r="D199" s="157"/>
      <c r="E199" s="158"/>
      <c r="F199" s="159" t="s">
        <v>214</v>
      </c>
      <c r="G199" s="160" t="s">
        <v>152</v>
      </c>
      <c r="H199" s="161" t="n">
        <v>0.15</v>
      </c>
      <c r="I199" s="162"/>
      <c r="J199" s="162" t="n">
        <f aca="false">ROUND(I199*H199,0)</f>
        <v>0</v>
      </c>
      <c r="K199" s="168"/>
      <c r="L199" s="0"/>
      <c r="M199" s="169"/>
      <c r="N199" s="170"/>
      <c r="O199" s="171"/>
      <c r="P199" s="171"/>
      <c r="Q199" s="171"/>
      <c r="R199" s="171"/>
      <c r="S199" s="171"/>
      <c r="T199" s="172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R199" s="173"/>
      <c r="AT199" s="173"/>
      <c r="AU199" s="173"/>
      <c r="AY199" s="3"/>
      <c r="BE199" s="174"/>
      <c r="BF199" s="174"/>
      <c r="BG199" s="174"/>
      <c r="BH199" s="174"/>
      <c r="BI199" s="174"/>
      <c r="BJ199" s="3"/>
      <c r="BK199" s="174"/>
      <c r="BL199" s="3"/>
      <c r="BM199" s="173"/>
      <c r="AMJ199" s="0"/>
    </row>
    <row r="200" s="22" customFormat="true" ht="27.85" hidden="false" customHeight="true" outlineLevel="0" collapsed="false">
      <c r="A200" s="17"/>
      <c r="B200" s="167"/>
      <c r="C200" s="176" t="n">
        <v>45</v>
      </c>
      <c r="D200" s="157"/>
      <c r="E200" s="158"/>
      <c r="F200" s="159" t="s">
        <v>215</v>
      </c>
      <c r="G200" s="160" t="s">
        <v>133</v>
      </c>
      <c r="H200" s="161" t="n">
        <v>0.42</v>
      </c>
      <c r="I200" s="162"/>
      <c r="J200" s="162" t="n">
        <f aca="false">ROUND(I200*H200,0)</f>
        <v>0</v>
      </c>
      <c r="K200" s="168"/>
      <c r="L200" s="0"/>
      <c r="M200" s="169"/>
      <c r="N200" s="170" t="s">
        <v>39</v>
      </c>
      <c r="O200" s="171" t="n">
        <v>0.405</v>
      </c>
      <c r="P200" s="171" t="n">
        <f aca="false">O200*H200</f>
        <v>0.1701</v>
      </c>
      <c r="Q200" s="171" t="n">
        <v>0</v>
      </c>
      <c r="R200" s="171" t="n">
        <f aca="false">Q200*H200</f>
        <v>0</v>
      </c>
      <c r="S200" s="171" t="n">
        <v>0.006</v>
      </c>
      <c r="T200" s="172" t="n">
        <f aca="false">S200*H200</f>
        <v>0.00252</v>
      </c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R200" s="173" t="s">
        <v>153</v>
      </c>
      <c r="AT200" s="173" t="s">
        <v>154</v>
      </c>
      <c r="AU200" s="173" t="s">
        <v>80</v>
      </c>
      <c r="AY200" s="3" t="s">
        <v>130</v>
      </c>
      <c r="BE200" s="174" t="n">
        <f aca="false">IF(N200="základní",J200,0)</f>
        <v>0</v>
      </c>
      <c r="BF200" s="174" t="n">
        <f aca="false">IF(N200="snížená",J200,0)</f>
        <v>0</v>
      </c>
      <c r="BG200" s="174" t="n">
        <f aca="false">IF(N200="zákl. přenesená",J200,0)</f>
        <v>0</v>
      </c>
      <c r="BH200" s="174" t="n">
        <f aca="false">IF(N200="sníž. přenesená",J200,0)</f>
        <v>0</v>
      </c>
      <c r="BI200" s="174" t="n">
        <f aca="false">IF(N200="nulová",J200,0)</f>
        <v>0</v>
      </c>
      <c r="BJ200" s="3" t="s">
        <v>7</v>
      </c>
      <c r="BK200" s="174" t="n">
        <f aca="false">ROUND(I200*H200,0)</f>
        <v>0</v>
      </c>
      <c r="BL200" s="3" t="s">
        <v>153</v>
      </c>
      <c r="BM200" s="173" t="s">
        <v>216</v>
      </c>
      <c r="AMJ200" s="0"/>
    </row>
    <row r="201" s="22" customFormat="true" ht="27.85" hidden="false" customHeight="true" outlineLevel="0" collapsed="false">
      <c r="A201" s="17"/>
      <c r="B201" s="167"/>
      <c r="C201" s="176"/>
      <c r="D201" s="157"/>
      <c r="E201" s="158"/>
      <c r="F201" s="177" t="s">
        <v>217</v>
      </c>
      <c r="G201" s="160"/>
      <c r="H201" s="161"/>
      <c r="I201" s="162"/>
      <c r="J201" s="162"/>
      <c r="K201" s="168"/>
      <c r="L201" s="0"/>
      <c r="M201" s="169"/>
      <c r="N201" s="170"/>
      <c r="O201" s="171"/>
      <c r="P201" s="171"/>
      <c r="Q201" s="171"/>
      <c r="R201" s="171"/>
      <c r="S201" s="171"/>
      <c r="T201" s="172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R201" s="173"/>
      <c r="AT201" s="173"/>
      <c r="AU201" s="173"/>
      <c r="AY201" s="3"/>
      <c r="BE201" s="174"/>
      <c r="BF201" s="174"/>
      <c r="BG201" s="174"/>
      <c r="BH201" s="174"/>
      <c r="BI201" s="174"/>
      <c r="BJ201" s="3"/>
      <c r="BK201" s="174"/>
      <c r="BL201" s="3"/>
      <c r="BM201" s="173"/>
      <c r="AMJ201" s="0"/>
    </row>
    <row r="202" s="22" customFormat="true" ht="27.85" hidden="false" customHeight="true" outlineLevel="0" collapsed="false">
      <c r="A202" s="17"/>
      <c r="B202" s="167"/>
      <c r="C202" s="157" t="n">
        <v>46</v>
      </c>
      <c r="D202" s="157"/>
      <c r="E202" s="158"/>
      <c r="F202" s="159" t="s">
        <v>218</v>
      </c>
      <c r="G202" s="160" t="s">
        <v>152</v>
      </c>
      <c r="H202" s="161" t="n">
        <v>8.4</v>
      </c>
      <c r="I202" s="162"/>
      <c r="J202" s="162" t="n">
        <f aca="false">ROUND(I202*H202,0)</f>
        <v>0</v>
      </c>
      <c r="K202" s="168"/>
      <c r="L202" s="0"/>
      <c r="M202" s="169"/>
      <c r="N202" s="170"/>
      <c r="O202" s="171"/>
      <c r="P202" s="171"/>
      <c r="Q202" s="171"/>
      <c r="R202" s="171"/>
      <c r="S202" s="171"/>
      <c r="T202" s="172"/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R202" s="173"/>
      <c r="AT202" s="173"/>
      <c r="AU202" s="173"/>
      <c r="AY202" s="3"/>
      <c r="BE202" s="174"/>
      <c r="BF202" s="174"/>
      <c r="BG202" s="174"/>
      <c r="BH202" s="174"/>
      <c r="BI202" s="174"/>
      <c r="BJ202" s="3"/>
      <c r="BK202" s="174"/>
      <c r="BL202" s="3"/>
      <c r="BM202" s="173"/>
      <c r="AMJ202" s="0"/>
    </row>
    <row r="203" s="22" customFormat="true" ht="27.85" hidden="false" customHeight="true" outlineLevel="0" collapsed="false">
      <c r="A203" s="17"/>
      <c r="B203" s="167"/>
      <c r="C203" s="157" t="n">
        <v>47</v>
      </c>
      <c r="D203" s="157"/>
      <c r="E203" s="158"/>
      <c r="F203" s="159" t="s">
        <v>219</v>
      </c>
      <c r="G203" s="160" t="s">
        <v>142</v>
      </c>
      <c r="H203" s="161" t="n">
        <v>0.252</v>
      </c>
      <c r="I203" s="162"/>
      <c r="J203" s="162" t="n">
        <f aca="false">ROUND(I203*H203,0)</f>
        <v>0</v>
      </c>
      <c r="K203" s="168"/>
      <c r="L203" s="0"/>
      <c r="M203" s="169"/>
      <c r="N203" s="170"/>
      <c r="O203" s="171"/>
      <c r="P203" s="171"/>
      <c r="Q203" s="171"/>
      <c r="R203" s="171"/>
      <c r="S203" s="171"/>
      <c r="T203" s="172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R203" s="173"/>
      <c r="AT203" s="173"/>
      <c r="AU203" s="173"/>
      <c r="AY203" s="3"/>
      <c r="BE203" s="174"/>
      <c r="BF203" s="174"/>
      <c r="BG203" s="174"/>
      <c r="BH203" s="174"/>
      <c r="BI203" s="174"/>
      <c r="BJ203" s="3"/>
      <c r="BK203" s="174"/>
      <c r="BL203" s="3"/>
      <c r="BM203" s="173"/>
      <c r="AMJ203" s="0"/>
    </row>
    <row r="204" s="22" customFormat="true" ht="18.45" hidden="false" customHeight="true" outlineLevel="0" collapsed="false">
      <c r="A204" s="17"/>
      <c r="B204" s="167"/>
      <c r="C204" s="157"/>
      <c r="D204" s="157"/>
      <c r="E204" s="158"/>
      <c r="F204" s="177" t="s">
        <v>220</v>
      </c>
      <c r="G204" s="160"/>
      <c r="H204" s="161"/>
      <c r="I204" s="162"/>
      <c r="J204" s="162"/>
      <c r="K204" s="168"/>
      <c r="L204" s="0"/>
      <c r="M204" s="169"/>
      <c r="N204" s="170"/>
      <c r="O204" s="171"/>
      <c r="P204" s="171"/>
      <c r="Q204" s="171"/>
      <c r="R204" s="171"/>
      <c r="S204" s="171"/>
      <c r="T204" s="172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R204" s="173"/>
      <c r="AT204" s="173"/>
      <c r="AU204" s="173"/>
      <c r="AY204" s="3"/>
      <c r="BE204" s="174"/>
      <c r="BF204" s="174"/>
      <c r="BG204" s="174"/>
      <c r="BH204" s="174"/>
      <c r="BI204" s="174"/>
      <c r="BJ204" s="3"/>
      <c r="BK204" s="174"/>
      <c r="BL204" s="3"/>
      <c r="BM204" s="173"/>
      <c r="AMJ204" s="0"/>
    </row>
    <row r="205" s="144" customFormat="true" ht="18.45" hidden="false" customHeight="true" outlineLevel="0" collapsed="false">
      <c r="B205" s="145"/>
      <c r="D205" s="146" t="s">
        <v>73</v>
      </c>
      <c r="E205" s="154" t="s">
        <v>221</v>
      </c>
      <c r="F205" s="154" t="s">
        <v>222</v>
      </c>
      <c r="J205" s="155" t="n">
        <f aca="false">SUM(J206:J211)</f>
        <v>0</v>
      </c>
      <c r="L205" s="0"/>
      <c r="M205" s="149"/>
      <c r="N205" s="145"/>
      <c r="O205" s="145"/>
      <c r="P205" s="150" t="n">
        <f aca="false">SUM(P206:P211)</f>
        <v>3.3319</v>
      </c>
      <c r="Q205" s="145"/>
      <c r="R205" s="150" t="n">
        <f aca="false">SUM(R206:R211)</f>
        <v>0</v>
      </c>
      <c r="S205" s="145"/>
      <c r="T205" s="151" t="n">
        <f aca="false">SUM(T206:T211)</f>
        <v>0</v>
      </c>
      <c r="AR205" s="146" t="s">
        <v>7</v>
      </c>
      <c r="AT205" s="152" t="s">
        <v>73</v>
      </c>
      <c r="AU205" s="152" t="s">
        <v>7</v>
      </c>
      <c r="AY205" s="146" t="s">
        <v>130</v>
      </c>
      <c r="BK205" s="153" t="n">
        <f aca="false">SUM(BK206:BK211)</f>
        <v>0</v>
      </c>
      <c r="AMJ205" s="0"/>
    </row>
    <row r="206" s="22" customFormat="true" ht="27.85" hidden="false" customHeight="true" outlineLevel="0" collapsed="false">
      <c r="A206" s="17"/>
      <c r="B206" s="167"/>
      <c r="C206" s="157" t="n">
        <v>48</v>
      </c>
      <c r="D206" s="157"/>
      <c r="E206" s="158"/>
      <c r="F206" s="159" t="s">
        <v>223</v>
      </c>
      <c r="G206" s="160" t="s">
        <v>157</v>
      </c>
      <c r="H206" s="161" t="n">
        <v>1.3</v>
      </c>
      <c r="I206" s="162"/>
      <c r="J206" s="162" t="n">
        <f aca="false">ROUND(I206*H206,0)</f>
        <v>0</v>
      </c>
      <c r="K206" s="168"/>
      <c r="L206" s="0"/>
      <c r="M206" s="169"/>
      <c r="N206" s="170" t="s">
        <v>39</v>
      </c>
      <c r="O206" s="171" t="n">
        <v>2.42</v>
      </c>
      <c r="P206" s="171" t="n">
        <f aca="false">O206*H206</f>
        <v>3.146</v>
      </c>
      <c r="Q206" s="171" t="n">
        <v>0</v>
      </c>
      <c r="R206" s="171" t="n">
        <f aca="false">Q206*H206</f>
        <v>0</v>
      </c>
      <c r="S206" s="171" t="n">
        <v>0</v>
      </c>
      <c r="T206" s="172" t="n">
        <f aca="false">S206*H206</f>
        <v>0</v>
      </c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R206" s="173" t="s">
        <v>153</v>
      </c>
      <c r="AT206" s="173" t="s">
        <v>154</v>
      </c>
      <c r="AU206" s="173" t="s">
        <v>80</v>
      </c>
      <c r="AY206" s="3" t="s">
        <v>130</v>
      </c>
      <c r="BE206" s="174" t="n">
        <f aca="false">IF(N206="základní",J206,0)</f>
        <v>0</v>
      </c>
      <c r="BF206" s="174" t="n">
        <f aca="false">IF(N206="snížená",J206,0)</f>
        <v>0</v>
      </c>
      <c r="BG206" s="174" t="n">
        <f aca="false">IF(N206="zákl. přenesená",J206,0)</f>
        <v>0</v>
      </c>
      <c r="BH206" s="174" t="n">
        <f aca="false">IF(N206="sníž. přenesená",J206,0)</f>
        <v>0</v>
      </c>
      <c r="BI206" s="174" t="n">
        <f aca="false">IF(N206="nulová",J206,0)</f>
        <v>0</v>
      </c>
      <c r="BJ206" s="3" t="s">
        <v>7</v>
      </c>
      <c r="BK206" s="174" t="n">
        <f aca="false">ROUND(I206*H206,0)</f>
        <v>0</v>
      </c>
      <c r="BL206" s="3" t="s">
        <v>153</v>
      </c>
      <c r="BM206" s="173" t="s">
        <v>224</v>
      </c>
      <c r="AMJ206" s="0"/>
    </row>
    <row r="207" s="22" customFormat="true" ht="27.85" hidden="false" customHeight="true" outlineLevel="0" collapsed="false">
      <c r="A207" s="17"/>
      <c r="B207" s="167"/>
      <c r="C207" s="157"/>
      <c r="D207" s="157"/>
      <c r="E207" s="158"/>
      <c r="F207" s="177" t="s">
        <v>225</v>
      </c>
      <c r="G207" s="160"/>
      <c r="H207" s="161"/>
      <c r="I207" s="162"/>
      <c r="J207" s="162"/>
      <c r="K207" s="168"/>
      <c r="L207" s="0"/>
      <c r="M207" s="169"/>
      <c r="N207" s="170"/>
      <c r="O207" s="171"/>
      <c r="P207" s="171"/>
      <c r="Q207" s="171"/>
      <c r="R207" s="171"/>
      <c r="S207" s="171"/>
      <c r="T207" s="172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R207" s="173"/>
      <c r="AT207" s="173"/>
      <c r="AU207" s="173"/>
      <c r="AY207" s="3"/>
      <c r="BE207" s="174"/>
      <c r="BF207" s="174"/>
      <c r="BG207" s="174"/>
      <c r="BH207" s="174"/>
      <c r="BI207" s="174"/>
      <c r="BJ207" s="3"/>
      <c r="BK207" s="174"/>
      <c r="BL207" s="3"/>
      <c r="BM207" s="173"/>
      <c r="AMJ207" s="0"/>
    </row>
    <row r="208" s="22" customFormat="true" ht="27.85" hidden="false" customHeight="true" outlineLevel="0" collapsed="false">
      <c r="A208" s="17"/>
      <c r="B208" s="167"/>
      <c r="C208" s="157"/>
      <c r="D208" s="157"/>
      <c r="E208" s="158"/>
      <c r="F208" s="177" t="s">
        <v>226</v>
      </c>
      <c r="G208" s="160"/>
      <c r="H208" s="161"/>
      <c r="I208" s="162"/>
      <c r="J208" s="162"/>
      <c r="K208" s="168"/>
      <c r="L208" s="0"/>
      <c r="M208" s="169"/>
      <c r="N208" s="170"/>
      <c r="O208" s="171"/>
      <c r="P208" s="171"/>
      <c r="Q208" s="171"/>
      <c r="R208" s="171"/>
      <c r="S208" s="171"/>
      <c r="T208" s="172"/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R208" s="173"/>
      <c r="AT208" s="173"/>
      <c r="AU208" s="173"/>
      <c r="AY208" s="3"/>
      <c r="BE208" s="174"/>
      <c r="BF208" s="174"/>
      <c r="BG208" s="174"/>
      <c r="BH208" s="174"/>
      <c r="BI208" s="174"/>
      <c r="BJ208" s="3"/>
      <c r="BK208" s="174"/>
      <c r="BL208" s="3"/>
      <c r="BM208" s="173"/>
      <c r="AMJ208" s="0"/>
    </row>
    <row r="209" s="22" customFormat="true" ht="27.85" hidden="false" customHeight="true" outlineLevel="0" collapsed="false">
      <c r="A209" s="17"/>
      <c r="B209" s="167"/>
      <c r="C209" s="157" t="n">
        <v>49</v>
      </c>
      <c r="D209" s="157"/>
      <c r="E209" s="158"/>
      <c r="F209" s="159" t="s">
        <v>227</v>
      </c>
      <c r="G209" s="160" t="s">
        <v>157</v>
      </c>
      <c r="H209" s="161" t="n">
        <v>1.3</v>
      </c>
      <c r="I209" s="162"/>
      <c r="J209" s="162" t="n">
        <f aca="false">ROUND(I209*H209,0)</f>
        <v>0</v>
      </c>
      <c r="K209" s="168"/>
      <c r="L209" s="0"/>
      <c r="M209" s="169"/>
      <c r="N209" s="170" t="s">
        <v>39</v>
      </c>
      <c r="O209" s="171" t="n">
        <v>0.125</v>
      </c>
      <c r="P209" s="171" t="n">
        <f aca="false">O209*H209</f>
        <v>0.1625</v>
      </c>
      <c r="Q209" s="171" t="n">
        <v>0</v>
      </c>
      <c r="R209" s="171" t="n">
        <f aca="false">Q209*H209</f>
        <v>0</v>
      </c>
      <c r="S209" s="171" t="n">
        <v>0</v>
      </c>
      <c r="T209" s="172" t="n">
        <f aca="false">S209*H209</f>
        <v>0</v>
      </c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R209" s="173" t="s">
        <v>153</v>
      </c>
      <c r="AT209" s="173" t="s">
        <v>154</v>
      </c>
      <c r="AU209" s="173" t="s">
        <v>80</v>
      </c>
      <c r="AY209" s="3" t="s">
        <v>130</v>
      </c>
      <c r="BE209" s="174" t="n">
        <f aca="false">IF(N209="základní",J209,0)</f>
        <v>0</v>
      </c>
      <c r="BF209" s="174" t="n">
        <f aca="false">IF(N209="snížená",J209,0)</f>
        <v>0</v>
      </c>
      <c r="BG209" s="174" t="n">
        <f aca="false">IF(N209="zákl. přenesená",J209,0)</f>
        <v>0</v>
      </c>
      <c r="BH209" s="174" t="n">
        <f aca="false">IF(N209="sníž. přenesená",J209,0)</f>
        <v>0</v>
      </c>
      <c r="BI209" s="174" t="n">
        <f aca="false">IF(N209="nulová",J209,0)</f>
        <v>0</v>
      </c>
      <c r="BJ209" s="3" t="s">
        <v>7</v>
      </c>
      <c r="BK209" s="174" t="n">
        <f aca="false">ROUND(I209*H209,0)</f>
        <v>0</v>
      </c>
      <c r="BL209" s="3" t="s">
        <v>153</v>
      </c>
      <c r="BM209" s="173" t="s">
        <v>228</v>
      </c>
      <c r="AMJ209" s="0"/>
    </row>
    <row r="210" s="22" customFormat="true" ht="27.85" hidden="false" customHeight="true" outlineLevel="0" collapsed="false">
      <c r="A210" s="17"/>
      <c r="B210" s="167"/>
      <c r="C210" s="157" t="n">
        <v>50</v>
      </c>
      <c r="D210" s="157"/>
      <c r="E210" s="158"/>
      <c r="F210" s="159" t="s">
        <v>229</v>
      </c>
      <c r="G210" s="160" t="s">
        <v>157</v>
      </c>
      <c r="H210" s="161" t="n">
        <v>3.9</v>
      </c>
      <c r="I210" s="162"/>
      <c r="J210" s="162" t="n">
        <f aca="false">ROUND(I210*H210,0)</f>
        <v>0</v>
      </c>
      <c r="K210" s="168"/>
      <c r="L210" s="0"/>
      <c r="M210" s="169"/>
      <c r="N210" s="170" t="s">
        <v>39</v>
      </c>
      <c r="O210" s="171" t="n">
        <v>0.006</v>
      </c>
      <c r="P210" s="171" t="n">
        <f aca="false">O210*H210</f>
        <v>0.0234</v>
      </c>
      <c r="Q210" s="171" t="n">
        <v>0</v>
      </c>
      <c r="R210" s="171" t="n">
        <f aca="false">Q210*H210</f>
        <v>0</v>
      </c>
      <c r="S210" s="171" t="n">
        <v>0</v>
      </c>
      <c r="T210" s="172" t="n">
        <f aca="false">S210*H210</f>
        <v>0</v>
      </c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R210" s="173" t="s">
        <v>153</v>
      </c>
      <c r="AT210" s="173" t="s">
        <v>154</v>
      </c>
      <c r="AU210" s="173" t="s">
        <v>80</v>
      </c>
      <c r="AY210" s="3" t="s">
        <v>130</v>
      </c>
      <c r="BE210" s="174" t="n">
        <f aca="false">IF(N210="základní",J210,0)</f>
        <v>0</v>
      </c>
      <c r="BF210" s="174" t="n">
        <f aca="false">IF(N210="snížená",J210,0)</f>
        <v>0</v>
      </c>
      <c r="BG210" s="174" t="n">
        <f aca="false">IF(N210="zákl. přenesená",J210,0)</f>
        <v>0</v>
      </c>
      <c r="BH210" s="174" t="n">
        <f aca="false">IF(N210="sníž. přenesená",J210,0)</f>
        <v>0</v>
      </c>
      <c r="BI210" s="174" t="n">
        <f aca="false">IF(N210="nulová",J210,0)</f>
        <v>0</v>
      </c>
      <c r="BJ210" s="3" t="s">
        <v>7</v>
      </c>
      <c r="BK210" s="174" t="n">
        <f aca="false">ROUND(I210*H210,0)</f>
        <v>0</v>
      </c>
      <c r="BL210" s="3" t="s">
        <v>153</v>
      </c>
      <c r="BM210" s="173" t="s">
        <v>230</v>
      </c>
      <c r="AMJ210" s="0"/>
    </row>
    <row r="211" s="22" customFormat="true" ht="38.05" hidden="false" customHeight="true" outlineLevel="0" collapsed="false">
      <c r="A211" s="17"/>
      <c r="B211" s="167"/>
      <c r="C211" s="157" t="n">
        <v>51</v>
      </c>
      <c r="D211" s="157"/>
      <c r="E211" s="158"/>
      <c r="F211" s="159" t="s">
        <v>231</v>
      </c>
      <c r="G211" s="160" t="s">
        <v>157</v>
      </c>
      <c r="H211" s="161" t="n">
        <v>1.3</v>
      </c>
      <c r="I211" s="162"/>
      <c r="J211" s="162" t="n">
        <f aca="false">ROUND(I211*H211,0)</f>
        <v>0</v>
      </c>
      <c r="K211" s="168"/>
      <c r="L211" s="0"/>
      <c r="M211" s="169"/>
      <c r="N211" s="170" t="s">
        <v>39</v>
      </c>
      <c r="O211" s="171" t="n">
        <v>0</v>
      </c>
      <c r="P211" s="171" t="n">
        <f aca="false">O211*H211</f>
        <v>0</v>
      </c>
      <c r="Q211" s="171" t="n">
        <v>0</v>
      </c>
      <c r="R211" s="171" t="n">
        <f aca="false">Q211*H211</f>
        <v>0</v>
      </c>
      <c r="S211" s="171" t="n">
        <v>0</v>
      </c>
      <c r="T211" s="172" t="n">
        <f aca="false">S211*H211</f>
        <v>0</v>
      </c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R211" s="173" t="s">
        <v>153</v>
      </c>
      <c r="AT211" s="173" t="s">
        <v>154</v>
      </c>
      <c r="AU211" s="173" t="s">
        <v>80</v>
      </c>
      <c r="AY211" s="3" t="s">
        <v>130</v>
      </c>
      <c r="BE211" s="174" t="n">
        <f aca="false">IF(N211="základní",J211,0)</f>
        <v>0</v>
      </c>
      <c r="BF211" s="174" t="n">
        <f aca="false">IF(N211="snížená",J211,0)</f>
        <v>0</v>
      </c>
      <c r="BG211" s="174" t="n">
        <f aca="false">IF(N211="zákl. přenesená",J211,0)</f>
        <v>0</v>
      </c>
      <c r="BH211" s="174" t="n">
        <f aca="false">IF(N211="sníž. přenesená",J211,0)</f>
        <v>0</v>
      </c>
      <c r="BI211" s="174" t="n">
        <f aca="false">IF(N211="nulová",J211,0)</f>
        <v>0</v>
      </c>
      <c r="BJ211" s="3" t="s">
        <v>7</v>
      </c>
      <c r="BK211" s="174" t="n">
        <f aca="false">ROUND(I211*H211,0)</f>
        <v>0</v>
      </c>
      <c r="BL211" s="3" t="s">
        <v>153</v>
      </c>
      <c r="BM211" s="173" t="s">
        <v>232</v>
      </c>
      <c r="AMJ211" s="0"/>
    </row>
    <row r="212" s="144" customFormat="true" ht="18.45" hidden="false" customHeight="true" outlineLevel="0" collapsed="false">
      <c r="B212" s="145"/>
      <c r="D212" s="146"/>
      <c r="E212" s="154" t="s">
        <v>233</v>
      </c>
      <c r="F212" s="154" t="s">
        <v>234</v>
      </c>
      <c r="J212" s="155" t="n">
        <f aca="false">SUM(J213:J213)</f>
        <v>0</v>
      </c>
      <c r="L212" s="0"/>
      <c r="M212" s="149"/>
      <c r="N212" s="145"/>
      <c r="O212" s="145"/>
      <c r="P212" s="150" t="n">
        <f aca="false">P213</f>
        <v>8.484</v>
      </c>
      <c r="Q212" s="145"/>
      <c r="R212" s="150" t="n">
        <f aca="false">R213</f>
        <v>0</v>
      </c>
      <c r="S212" s="145"/>
      <c r="T212" s="151" t="n">
        <f aca="false">T213</f>
        <v>0</v>
      </c>
      <c r="AR212" s="146" t="s">
        <v>7</v>
      </c>
      <c r="AT212" s="152" t="s">
        <v>73</v>
      </c>
      <c r="AU212" s="152" t="s">
        <v>7</v>
      </c>
      <c r="AY212" s="146" t="s">
        <v>130</v>
      </c>
      <c r="BK212" s="153" t="n">
        <f aca="false">BK213</f>
        <v>0</v>
      </c>
      <c r="AMJ212" s="0"/>
    </row>
    <row r="213" s="22" customFormat="true" ht="18.45" hidden="false" customHeight="true" outlineLevel="0" collapsed="false">
      <c r="A213" s="17"/>
      <c r="B213" s="167"/>
      <c r="C213" s="157" t="n">
        <v>52</v>
      </c>
      <c r="D213" s="157"/>
      <c r="E213" s="158"/>
      <c r="F213" s="159" t="s">
        <v>235</v>
      </c>
      <c r="G213" s="160" t="s">
        <v>157</v>
      </c>
      <c r="H213" s="161" t="n">
        <v>2.1</v>
      </c>
      <c r="I213" s="162"/>
      <c r="J213" s="162" t="n">
        <f aca="false">ROUND(I213*H213,0)</f>
        <v>0</v>
      </c>
      <c r="K213" s="168"/>
      <c r="L213" s="0"/>
      <c r="M213" s="169"/>
      <c r="N213" s="170" t="s">
        <v>39</v>
      </c>
      <c r="O213" s="171" t="n">
        <v>4.04</v>
      </c>
      <c r="P213" s="171" t="n">
        <f aca="false">O213*H213</f>
        <v>8.484</v>
      </c>
      <c r="Q213" s="171" t="n">
        <v>0</v>
      </c>
      <c r="R213" s="171" t="n">
        <f aca="false">Q213*H213</f>
        <v>0</v>
      </c>
      <c r="S213" s="171" t="n">
        <v>0</v>
      </c>
      <c r="T213" s="172" t="n">
        <f aca="false">S213*H213</f>
        <v>0</v>
      </c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  <c r="AE213" s="17"/>
      <c r="AR213" s="173" t="s">
        <v>153</v>
      </c>
      <c r="AT213" s="173" t="s">
        <v>154</v>
      </c>
      <c r="AU213" s="173" t="s">
        <v>80</v>
      </c>
      <c r="AY213" s="3" t="s">
        <v>130</v>
      </c>
      <c r="BE213" s="174" t="n">
        <f aca="false">IF(N213="základní",J213,0)</f>
        <v>0</v>
      </c>
      <c r="BF213" s="174" t="n">
        <f aca="false">IF(N213="snížená",J213,0)</f>
        <v>0</v>
      </c>
      <c r="BG213" s="174" t="n">
        <f aca="false">IF(N213="zákl. přenesená",J213,0)</f>
        <v>0</v>
      </c>
      <c r="BH213" s="174" t="n">
        <f aca="false">IF(N213="sníž. přenesená",J213,0)</f>
        <v>0</v>
      </c>
      <c r="BI213" s="174" t="n">
        <f aca="false">IF(N213="nulová",J213,0)</f>
        <v>0</v>
      </c>
      <c r="BJ213" s="3" t="s">
        <v>7</v>
      </c>
      <c r="BK213" s="174" t="n">
        <f aca="false">ROUND(I213*H213,0)</f>
        <v>0</v>
      </c>
      <c r="BL213" s="3" t="s">
        <v>153</v>
      </c>
      <c r="BM213" s="173" t="s">
        <v>236</v>
      </c>
      <c r="AMJ213" s="0"/>
    </row>
    <row r="214" s="144" customFormat="true" ht="20.65" hidden="false" customHeight="true" outlineLevel="0" collapsed="false">
      <c r="B214" s="145"/>
      <c r="D214" s="146"/>
      <c r="E214" s="147" t="s">
        <v>237</v>
      </c>
      <c r="F214" s="147" t="s">
        <v>238</v>
      </c>
      <c r="J214" s="148" t="n">
        <f aca="false">SUM(J215,J219,J223,J225)</f>
        <v>0</v>
      </c>
      <c r="L214" s="0"/>
      <c r="M214" s="149"/>
      <c r="N214" s="145"/>
      <c r="O214" s="145"/>
      <c r="P214" s="150" t="n">
        <f aca="false">P225+P225+P226+P231+P229+P228+P225+P225+P225+P243+P228+P225+P225+P225</f>
        <v>21.437</v>
      </c>
      <c r="Q214" s="145"/>
      <c r="R214" s="150" t="n">
        <f aca="false">R225+R225+R226+R231+R229+R228+R225+R225+R225+R243+R228+R225+R225+R225</f>
        <v>0.05286</v>
      </c>
      <c r="S214" s="145"/>
      <c r="T214" s="151" t="n">
        <f aca="false">T225+T225+T226+T231+T229+T228+T225+T225+T225+T243+T228+T225+T225+T225</f>
        <v>0</v>
      </c>
      <c r="AR214" s="146" t="s">
        <v>80</v>
      </c>
      <c r="AT214" s="152" t="s">
        <v>73</v>
      </c>
      <c r="AU214" s="152" t="s">
        <v>74</v>
      </c>
      <c r="AY214" s="146" t="s">
        <v>130</v>
      </c>
      <c r="BK214" s="153" t="n">
        <f aca="false">BK225+BK225+BK226+BK231+BK229+BK228+BK225+BK225+BK225+BK243+BK228+BK225+BK225+BK225</f>
        <v>0</v>
      </c>
      <c r="AMJ214" s="0"/>
    </row>
    <row r="215" s="144" customFormat="true" ht="18.45" hidden="false" customHeight="true" outlineLevel="0" collapsed="false">
      <c r="B215" s="145"/>
      <c r="D215" s="146"/>
      <c r="E215" s="154" t="s">
        <v>239</v>
      </c>
      <c r="F215" s="154" t="s">
        <v>240</v>
      </c>
      <c r="J215" s="155" t="n">
        <f aca="false">SUM(J216:J218)</f>
        <v>0</v>
      </c>
      <c r="L215" s="0"/>
      <c r="M215" s="149"/>
      <c r="N215" s="145"/>
      <c r="O215" s="145"/>
      <c r="P215" s="150"/>
      <c r="Q215" s="145"/>
      <c r="R215" s="150"/>
      <c r="S215" s="145"/>
      <c r="T215" s="151"/>
      <c r="AR215" s="146"/>
      <c r="AT215" s="152"/>
      <c r="AU215" s="152"/>
      <c r="AY215" s="146"/>
      <c r="BK215" s="153"/>
      <c r="AMJ215" s="0"/>
    </row>
    <row r="216" s="144" customFormat="true" ht="18.45" hidden="false" customHeight="true" outlineLevel="0" collapsed="false">
      <c r="B216" s="145"/>
      <c r="C216" s="157" t="n">
        <v>29</v>
      </c>
      <c r="D216" s="157"/>
      <c r="E216" s="158"/>
      <c r="F216" s="175" t="s">
        <v>241</v>
      </c>
      <c r="G216" s="160" t="s">
        <v>142</v>
      </c>
      <c r="H216" s="161" t="n">
        <v>2</v>
      </c>
      <c r="I216" s="162"/>
      <c r="J216" s="162" t="n">
        <f aca="false">ROUND(I216*H216,0)</f>
        <v>0</v>
      </c>
      <c r="L216" s="0"/>
      <c r="M216" s="149"/>
      <c r="N216" s="145"/>
      <c r="O216" s="145"/>
      <c r="P216" s="150"/>
      <c r="Q216" s="145"/>
      <c r="R216" s="150"/>
      <c r="S216" s="145"/>
      <c r="T216" s="151"/>
      <c r="AR216" s="146"/>
      <c r="AT216" s="152"/>
      <c r="AU216" s="152"/>
      <c r="AY216" s="146"/>
      <c r="BK216" s="153"/>
      <c r="AMJ216" s="0"/>
    </row>
    <row r="217" s="144" customFormat="true" ht="18.45" hidden="false" customHeight="true" outlineLevel="0" collapsed="false">
      <c r="B217" s="145"/>
      <c r="C217" s="157" t="n">
        <v>30</v>
      </c>
      <c r="D217" s="157"/>
      <c r="E217" s="158"/>
      <c r="F217" s="175" t="s">
        <v>242</v>
      </c>
      <c r="G217" s="160" t="s">
        <v>142</v>
      </c>
      <c r="H217" s="161" t="n">
        <v>2</v>
      </c>
      <c r="I217" s="162"/>
      <c r="J217" s="162" t="n">
        <f aca="false">ROUND(I217*H217,0)</f>
        <v>0</v>
      </c>
      <c r="L217" s="0"/>
      <c r="M217" s="149"/>
      <c r="N217" s="145"/>
      <c r="O217" s="145"/>
      <c r="P217" s="150"/>
      <c r="Q217" s="145"/>
      <c r="R217" s="150"/>
      <c r="S217" s="145"/>
      <c r="T217" s="151"/>
      <c r="AR217" s="146"/>
      <c r="AT217" s="152"/>
      <c r="AU217" s="152"/>
      <c r="AY217" s="146"/>
      <c r="BK217" s="153"/>
      <c r="AMJ217" s="0"/>
    </row>
    <row r="218" s="144" customFormat="true" ht="18.45" hidden="false" customHeight="true" outlineLevel="0" collapsed="false">
      <c r="B218" s="145"/>
      <c r="C218" s="157" t="n">
        <v>31</v>
      </c>
      <c r="D218" s="157"/>
      <c r="E218" s="158"/>
      <c r="F218" s="175" t="s">
        <v>243</v>
      </c>
      <c r="G218" s="160" t="s">
        <v>157</v>
      </c>
      <c r="H218" s="161" t="n">
        <v>0.001</v>
      </c>
      <c r="I218" s="162"/>
      <c r="J218" s="162" t="n">
        <f aca="false">ROUND(I218*H218,0)</f>
        <v>0</v>
      </c>
      <c r="L218" s="0"/>
      <c r="M218" s="149"/>
      <c r="N218" s="145"/>
      <c r="O218" s="145"/>
      <c r="P218" s="150"/>
      <c r="Q218" s="145"/>
      <c r="R218" s="150"/>
      <c r="S218" s="145"/>
      <c r="T218" s="151"/>
      <c r="AR218" s="146"/>
      <c r="AT218" s="152"/>
      <c r="AU218" s="152"/>
      <c r="AY218" s="146"/>
      <c r="BK218" s="153"/>
      <c r="AMJ218" s="0"/>
    </row>
    <row r="219" s="144" customFormat="true" ht="18.45" hidden="false" customHeight="true" outlineLevel="0" collapsed="false">
      <c r="B219" s="145"/>
      <c r="D219" s="146"/>
      <c r="E219" s="154" t="s">
        <v>244</v>
      </c>
      <c r="F219" s="154" t="s">
        <v>245</v>
      </c>
      <c r="J219" s="155" t="n">
        <f aca="false">SUM(J220:J222)</f>
        <v>0</v>
      </c>
      <c r="L219" s="0"/>
      <c r="M219" s="149"/>
      <c r="N219" s="145"/>
      <c r="O219" s="145"/>
      <c r="P219" s="150"/>
      <c r="Q219" s="145"/>
      <c r="R219" s="150"/>
      <c r="S219" s="145"/>
      <c r="T219" s="151"/>
      <c r="AR219" s="146"/>
      <c r="AT219" s="152"/>
      <c r="AU219" s="152"/>
      <c r="AY219" s="146"/>
      <c r="BK219" s="153"/>
      <c r="AMJ219" s="0"/>
    </row>
    <row r="220" s="144" customFormat="true" ht="27.85" hidden="false" customHeight="true" outlineLevel="0" collapsed="false">
      <c r="B220" s="145"/>
      <c r="C220" s="157" t="n">
        <v>32</v>
      </c>
      <c r="D220" s="157"/>
      <c r="E220" s="158"/>
      <c r="F220" s="175" t="s">
        <v>246</v>
      </c>
      <c r="G220" s="160" t="s">
        <v>152</v>
      </c>
      <c r="H220" s="161" t="n">
        <v>3.6</v>
      </c>
      <c r="I220" s="162"/>
      <c r="J220" s="162" t="n">
        <f aca="false">ROUND(I220*H220,0)</f>
        <v>0</v>
      </c>
      <c r="L220" s="0"/>
      <c r="M220" s="149"/>
      <c r="N220" s="145"/>
      <c r="O220" s="145"/>
      <c r="P220" s="150"/>
      <c r="Q220" s="145"/>
      <c r="R220" s="150"/>
      <c r="S220" s="145"/>
      <c r="T220" s="151"/>
      <c r="AR220" s="146"/>
      <c r="AT220" s="152"/>
      <c r="AU220" s="152"/>
      <c r="AY220" s="146"/>
      <c r="BK220" s="153"/>
      <c r="AMJ220" s="0"/>
    </row>
    <row r="221" s="144" customFormat="true" ht="18.45" hidden="false" customHeight="true" outlineLevel="0" collapsed="false">
      <c r="B221" s="145"/>
      <c r="C221" s="157" t="n">
        <v>33</v>
      </c>
      <c r="D221" s="157"/>
      <c r="E221" s="158"/>
      <c r="F221" s="175" t="s">
        <v>247</v>
      </c>
      <c r="G221" s="160" t="s">
        <v>203</v>
      </c>
      <c r="H221" s="161" t="n">
        <v>2</v>
      </c>
      <c r="I221" s="162"/>
      <c r="J221" s="162" t="n">
        <f aca="false">ROUND(I221*H221,0)</f>
        <v>0</v>
      </c>
      <c r="L221" s="0"/>
      <c r="M221" s="149"/>
      <c r="N221" s="145"/>
      <c r="O221" s="145"/>
      <c r="P221" s="150"/>
      <c r="Q221" s="145"/>
      <c r="R221" s="150"/>
      <c r="S221" s="145"/>
      <c r="T221" s="151"/>
      <c r="AR221" s="146"/>
      <c r="AT221" s="152"/>
      <c r="AU221" s="152"/>
      <c r="AY221" s="146"/>
      <c r="BK221" s="153"/>
      <c r="AMJ221" s="0"/>
    </row>
    <row r="222" s="144" customFormat="true" ht="18.45" hidden="false" customHeight="true" outlineLevel="0" collapsed="false">
      <c r="B222" s="145"/>
      <c r="C222" s="157" t="n">
        <v>34</v>
      </c>
      <c r="D222" s="157"/>
      <c r="E222" s="158"/>
      <c r="F222" s="175" t="s">
        <v>248</v>
      </c>
      <c r="G222" s="160" t="s">
        <v>152</v>
      </c>
      <c r="H222" s="161" t="n">
        <v>3.6</v>
      </c>
      <c r="I222" s="162"/>
      <c r="J222" s="162" t="n">
        <f aca="false">ROUND(I222*H222,0)</f>
        <v>0</v>
      </c>
      <c r="L222" s="0"/>
      <c r="M222" s="149"/>
      <c r="N222" s="145"/>
      <c r="O222" s="145"/>
      <c r="P222" s="150"/>
      <c r="Q222" s="145"/>
      <c r="R222" s="150"/>
      <c r="S222" s="145"/>
      <c r="T222" s="151"/>
      <c r="AR222" s="146"/>
      <c r="AT222" s="152"/>
      <c r="AU222" s="152"/>
      <c r="AY222" s="146"/>
      <c r="BK222" s="153"/>
      <c r="AMJ222" s="0"/>
    </row>
    <row r="223" s="144" customFormat="true" ht="18.45" hidden="false" customHeight="true" outlineLevel="0" collapsed="false">
      <c r="B223" s="145"/>
      <c r="D223" s="146"/>
      <c r="E223" s="154" t="s">
        <v>249</v>
      </c>
      <c r="F223" s="154" t="s">
        <v>250</v>
      </c>
      <c r="J223" s="155" t="n">
        <f aca="false">SUM(J224:J224)</f>
        <v>0</v>
      </c>
      <c r="L223" s="0"/>
      <c r="M223" s="149"/>
      <c r="N223" s="145"/>
      <c r="O223" s="145"/>
      <c r="P223" s="150"/>
      <c r="Q223" s="145"/>
      <c r="R223" s="150"/>
      <c r="S223" s="145"/>
      <c r="T223" s="151"/>
      <c r="AR223" s="146"/>
      <c r="AT223" s="152"/>
      <c r="AU223" s="152"/>
      <c r="AY223" s="146"/>
      <c r="BK223" s="153"/>
      <c r="AMJ223" s="0"/>
    </row>
    <row r="224" s="144" customFormat="true" ht="27.85" hidden="false" customHeight="true" outlineLevel="0" collapsed="false">
      <c r="B224" s="145"/>
      <c r="C224" s="157" t="n">
        <v>35</v>
      </c>
      <c r="D224" s="157"/>
      <c r="E224" s="158"/>
      <c r="F224" s="175" t="s">
        <v>251</v>
      </c>
      <c r="G224" s="160" t="s">
        <v>203</v>
      </c>
      <c r="H224" s="161" t="n">
        <v>1</v>
      </c>
      <c r="I224" s="162"/>
      <c r="J224" s="162" t="n">
        <f aca="false">ROUND(I224*H224,0)</f>
        <v>0</v>
      </c>
      <c r="L224" s="0"/>
      <c r="M224" s="149"/>
      <c r="N224" s="145"/>
      <c r="O224" s="145"/>
      <c r="P224" s="150"/>
      <c r="Q224" s="145"/>
      <c r="R224" s="150"/>
      <c r="S224" s="145"/>
      <c r="T224" s="151"/>
      <c r="AR224" s="146"/>
      <c r="AT224" s="152"/>
      <c r="AU224" s="152"/>
      <c r="AY224" s="146"/>
      <c r="BK224" s="153"/>
      <c r="AMJ224" s="0"/>
    </row>
    <row r="225" s="144" customFormat="true" ht="18.45" hidden="false" customHeight="true" outlineLevel="0" collapsed="false">
      <c r="B225" s="145"/>
      <c r="D225" s="146"/>
      <c r="E225" s="154" t="s">
        <v>252</v>
      </c>
      <c r="F225" s="154" t="s">
        <v>253</v>
      </c>
      <c r="J225" s="155" t="n">
        <f aca="false">SUM(J226:J242)</f>
        <v>0</v>
      </c>
      <c r="L225" s="0"/>
      <c r="M225" s="149"/>
      <c r="N225" s="145"/>
      <c r="O225" s="145"/>
      <c r="P225" s="150" t="n">
        <f aca="false">SUM(P226:P230)</f>
        <v>2.581</v>
      </c>
      <c r="Q225" s="145"/>
      <c r="R225" s="150" t="n">
        <f aca="false">SUM(R226:R230)</f>
        <v>0.00597</v>
      </c>
      <c r="S225" s="145"/>
      <c r="T225" s="151" t="n">
        <f aca="false">SUM(T226:T230)</f>
        <v>0</v>
      </c>
      <c r="AR225" s="146" t="s">
        <v>80</v>
      </c>
      <c r="AT225" s="152" t="s">
        <v>73</v>
      </c>
      <c r="AU225" s="152" t="s">
        <v>7</v>
      </c>
      <c r="AY225" s="146" t="s">
        <v>130</v>
      </c>
      <c r="BK225" s="153" t="n">
        <f aca="false">SUM(BK226:BK230)</f>
        <v>0</v>
      </c>
      <c r="AMJ225" s="0"/>
    </row>
    <row r="226" s="22" customFormat="true" ht="38.05" hidden="false" customHeight="true" outlineLevel="0" collapsed="false">
      <c r="A226" s="17"/>
      <c r="B226" s="167"/>
      <c r="C226" s="157" t="n">
        <v>53</v>
      </c>
      <c r="D226" s="157"/>
      <c r="E226" s="158"/>
      <c r="F226" s="159" t="s">
        <v>254</v>
      </c>
      <c r="G226" s="160" t="s">
        <v>255</v>
      </c>
      <c r="H226" s="161" t="n">
        <v>10</v>
      </c>
      <c r="I226" s="162"/>
      <c r="J226" s="162" t="n">
        <f aca="false">ROUND(I226*H226,0)</f>
        <v>0</v>
      </c>
      <c r="K226" s="168"/>
      <c r="L226" s="0"/>
      <c r="M226" s="169"/>
      <c r="N226" s="170" t="s">
        <v>39</v>
      </c>
      <c r="O226" s="171" t="n">
        <v>0.069</v>
      </c>
      <c r="P226" s="171" t="n">
        <f aca="false">O226*H226</f>
        <v>0.69</v>
      </c>
      <c r="Q226" s="171" t="n">
        <v>0.00045</v>
      </c>
      <c r="R226" s="171" t="n">
        <f aca="false">Q226*H226</f>
        <v>0.0045</v>
      </c>
      <c r="S226" s="171" t="n">
        <v>0</v>
      </c>
      <c r="T226" s="172" t="n">
        <f aca="false">S226*H226</f>
        <v>0</v>
      </c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  <c r="AE226" s="17"/>
      <c r="AR226" s="173" t="s">
        <v>256</v>
      </c>
      <c r="AT226" s="173" t="s">
        <v>154</v>
      </c>
      <c r="AU226" s="173" t="s">
        <v>80</v>
      </c>
      <c r="AY226" s="3" t="s">
        <v>130</v>
      </c>
      <c r="BE226" s="174" t="n">
        <f aca="false">IF(N226="základní",J226,0)</f>
        <v>0</v>
      </c>
      <c r="BF226" s="174" t="n">
        <f aca="false">IF(N226="snížená",J226,0)</f>
        <v>0</v>
      </c>
      <c r="BG226" s="174" t="n">
        <f aca="false">IF(N226="zákl. přenesená",J226,0)</f>
        <v>0</v>
      </c>
      <c r="BH226" s="174" t="n">
        <f aca="false">IF(N226="sníž. přenesená",J226,0)</f>
        <v>0</v>
      </c>
      <c r="BI226" s="174" t="n">
        <f aca="false">IF(N226="nulová",J226,0)</f>
        <v>0</v>
      </c>
      <c r="BJ226" s="3" t="s">
        <v>7</v>
      </c>
      <c r="BK226" s="174" t="n">
        <f aca="false">ROUND(I226*H226,0)</f>
        <v>0</v>
      </c>
      <c r="BL226" s="3" t="s">
        <v>256</v>
      </c>
      <c r="BM226" s="173" t="s">
        <v>257</v>
      </c>
      <c r="AMJ226" s="0"/>
    </row>
    <row r="227" s="22" customFormat="true" ht="27.85" hidden="false" customHeight="true" outlineLevel="0" collapsed="false">
      <c r="A227" s="17"/>
      <c r="B227" s="167"/>
      <c r="C227" s="157" t="n">
        <v>54</v>
      </c>
      <c r="D227" s="157"/>
      <c r="E227" s="158"/>
      <c r="F227" s="159" t="s">
        <v>258</v>
      </c>
      <c r="G227" s="160" t="s">
        <v>142</v>
      </c>
      <c r="H227" s="161" t="n">
        <v>100</v>
      </c>
      <c r="I227" s="162"/>
      <c r="J227" s="162" t="n">
        <f aca="false">ROUND(I227*H227,0)</f>
        <v>0</v>
      </c>
      <c r="K227" s="168"/>
      <c r="L227" s="0"/>
      <c r="M227" s="169"/>
      <c r="N227" s="170" t="s">
        <v>39</v>
      </c>
      <c r="O227" s="171" t="n">
        <v>0.016</v>
      </c>
      <c r="P227" s="171" t="n">
        <f aca="false">O227*H227</f>
        <v>1.6</v>
      </c>
      <c r="Q227" s="171" t="n">
        <v>0</v>
      </c>
      <c r="R227" s="171" t="n">
        <f aca="false">Q227*H227</f>
        <v>0</v>
      </c>
      <c r="S227" s="171" t="n">
        <v>0</v>
      </c>
      <c r="T227" s="172" t="n">
        <f aca="false">S227*H227</f>
        <v>0</v>
      </c>
      <c r="U227" s="17"/>
      <c r="V227" s="17"/>
      <c r="W227" s="17"/>
      <c r="X227" s="17"/>
      <c r="Y227" s="17"/>
      <c r="Z227" s="17"/>
      <c r="AA227" s="17"/>
      <c r="AB227" s="17"/>
      <c r="AC227" s="17"/>
      <c r="AD227" s="17"/>
      <c r="AE227" s="17"/>
      <c r="AR227" s="173" t="s">
        <v>256</v>
      </c>
      <c r="AT227" s="173" t="s">
        <v>154</v>
      </c>
      <c r="AU227" s="173" t="s">
        <v>80</v>
      </c>
      <c r="AY227" s="3" t="s">
        <v>130</v>
      </c>
      <c r="BE227" s="174" t="n">
        <f aca="false">IF(N227="základní",J227,0)</f>
        <v>0</v>
      </c>
      <c r="BF227" s="174" t="n">
        <f aca="false">IF(N227="snížená",J227,0)</f>
        <v>0</v>
      </c>
      <c r="BG227" s="174" t="n">
        <f aca="false">IF(N227="zákl. přenesená",J227,0)</f>
        <v>0</v>
      </c>
      <c r="BH227" s="174" t="n">
        <f aca="false">IF(N227="sníž. přenesená",J227,0)</f>
        <v>0</v>
      </c>
      <c r="BI227" s="174" t="n">
        <f aca="false">IF(N227="nulová",J227,0)</f>
        <v>0</v>
      </c>
      <c r="BJ227" s="3" t="s">
        <v>7</v>
      </c>
      <c r="BK227" s="174" t="n">
        <f aca="false">ROUND(I227*H227,0)</f>
        <v>0</v>
      </c>
      <c r="BL227" s="3" t="s">
        <v>256</v>
      </c>
      <c r="BM227" s="173" t="s">
        <v>259</v>
      </c>
      <c r="AMJ227" s="0"/>
    </row>
    <row r="228" s="22" customFormat="true" ht="18.45" hidden="false" customHeight="true" outlineLevel="0" collapsed="false">
      <c r="A228" s="17"/>
      <c r="B228" s="167"/>
      <c r="C228" s="157" t="n">
        <v>55</v>
      </c>
      <c r="D228" s="157"/>
      <c r="E228" s="158"/>
      <c r="F228" s="159" t="s">
        <v>260</v>
      </c>
      <c r="G228" s="160" t="s">
        <v>142</v>
      </c>
      <c r="H228" s="161" t="n">
        <v>110</v>
      </c>
      <c r="I228" s="162"/>
      <c r="J228" s="162" t="n">
        <f aca="false">ROUND(I228*H228,0)</f>
        <v>0</v>
      </c>
      <c r="K228" s="178"/>
      <c r="L228" s="0"/>
      <c r="M228" s="179"/>
      <c r="N228" s="180" t="s">
        <v>39</v>
      </c>
      <c r="O228" s="171" t="n">
        <v>0</v>
      </c>
      <c r="P228" s="171" t="n">
        <f aca="false">O228*H228</f>
        <v>0</v>
      </c>
      <c r="Q228" s="171" t="n">
        <v>0</v>
      </c>
      <c r="R228" s="171" t="n">
        <f aca="false">Q228*H228</f>
        <v>0</v>
      </c>
      <c r="S228" s="171" t="n">
        <v>0</v>
      </c>
      <c r="T228" s="172" t="n">
        <f aca="false">S228*H228</f>
        <v>0</v>
      </c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R228" s="173" t="s">
        <v>261</v>
      </c>
      <c r="AT228" s="173" t="s">
        <v>262</v>
      </c>
      <c r="AU228" s="173" t="s">
        <v>80</v>
      </c>
      <c r="AY228" s="3" t="s">
        <v>130</v>
      </c>
      <c r="BE228" s="174" t="n">
        <f aca="false">IF(N228="základní",J228,0)</f>
        <v>0</v>
      </c>
      <c r="BF228" s="174" t="n">
        <f aca="false">IF(N228="snížená",J228,0)</f>
        <v>0</v>
      </c>
      <c r="BG228" s="174" t="n">
        <f aca="false">IF(N228="zákl. přenesená",J228,0)</f>
        <v>0</v>
      </c>
      <c r="BH228" s="174" t="n">
        <f aca="false">IF(N228="sníž. přenesená",J228,0)</f>
        <v>0</v>
      </c>
      <c r="BI228" s="174" t="n">
        <f aca="false">IF(N228="nulová",J228,0)</f>
        <v>0</v>
      </c>
      <c r="BJ228" s="3" t="s">
        <v>7</v>
      </c>
      <c r="BK228" s="174" t="n">
        <f aca="false">ROUND(I228*H228,0)</f>
        <v>0</v>
      </c>
      <c r="BL228" s="3" t="s">
        <v>256</v>
      </c>
      <c r="BM228" s="173" t="s">
        <v>263</v>
      </c>
      <c r="AMJ228" s="0"/>
    </row>
    <row r="229" s="22" customFormat="true" ht="27.85" hidden="false" customHeight="true" outlineLevel="0" collapsed="false">
      <c r="A229" s="17"/>
      <c r="B229" s="167"/>
      <c r="C229" s="157" t="n">
        <v>56</v>
      </c>
      <c r="D229" s="157"/>
      <c r="E229" s="158"/>
      <c r="F229" s="159" t="s">
        <v>264</v>
      </c>
      <c r="G229" s="160" t="s">
        <v>142</v>
      </c>
      <c r="H229" s="161" t="n">
        <v>3</v>
      </c>
      <c r="I229" s="162"/>
      <c r="J229" s="162" t="n">
        <f aca="false">ROUND(I229*H229,0)</f>
        <v>0</v>
      </c>
      <c r="K229" s="168"/>
      <c r="L229" s="0"/>
      <c r="M229" s="169"/>
      <c r="N229" s="170" t="s">
        <v>39</v>
      </c>
      <c r="O229" s="171" t="n">
        <v>0.033</v>
      </c>
      <c r="P229" s="171" t="n">
        <f aca="false">O229*H229</f>
        <v>0.099</v>
      </c>
      <c r="Q229" s="171" t="n">
        <v>0.0002</v>
      </c>
      <c r="R229" s="171" t="n">
        <f aca="false">Q229*H229</f>
        <v>0.0006</v>
      </c>
      <c r="S229" s="171" t="n">
        <v>0</v>
      </c>
      <c r="T229" s="172" t="n">
        <f aca="false">S229*H229</f>
        <v>0</v>
      </c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  <c r="AE229" s="17"/>
      <c r="AR229" s="173" t="s">
        <v>256</v>
      </c>
      <c r="AT229" s="173" t="s">
        <v>154</v>
      </c>
      <c r="AU229" s="173" t="s">
        <v>80</v>
      </c>
      <c r="AY229" s="3" t="s">
        <v>130</v>
      </c>
      <c r="BE229" s="174" t="n">
        <f aca="false">IF(N229="základní",J229,0)</f>
        <v>0</v>
      </c>
      <c r="BF229" s="174" t="n">
        <f aca="false">IF(N229="snížená",J229,0)</f>
        <v>0</v>
      </c>
      <c r="BG229" s="174" t="n">
        <f aca="false">IF(N229="zákl. přenesená",J229,0)</f>
        <v>0</v>
      </c>
      <c r="BH229" s="174" t="n">
        <f aca="false">IF(N229="sníž. přenesená",J229,0)</f>
        <v>0</v>
      </c>
      <c r="BI229" s="174" t="n">
        <f aca="false">IF(N229="nulová",J229,0)</f>
        <v>0</v>
      </c>
      <c r="BJ229" s="3" t="s">
        <v>7</v>
      </c>
      <c r="BK229" s="174" t="n">
        <f aca="false">ROUND(I229*H229,0)</f>
        <v>0</v>
      </c>
      <c r="BL229" s="3" t="s">
        <v>256</v>
      </c>
      <c r="BM229" s="173" t="s">
        <v>265</v>
      </c>
      <c r="AMJ229" s="0"/>
    </row>
    <row r="230" s="22" customFormat="true" ht="38.05" hidden="false" customHeight="true" outlineLevel="0" collapsed="false">
      <c r="A230" s="17"/>
      <c r="B230" s="167"/>
      <c r="C230" s="157" t="n">
        <v>57</v>
      </c>
      <c r="D230" s="157"/>
      <c r="E230" s="158"/>
      <c r="F230" s="159" t="s">
        <v>266</v>
      </c>
      <c r="G230" s="160" t="s">
        <v>142</v>
      </c>
      <c r="H230" s="161" t="n">
        <v>3</v>
      </c>
      <c r="I230" s="162"/>
      <c r="J230" s="162" t="n">
        <f aca="false">ROUND(I230*H230,0)</f>
        <v>0</v>
      </c>
      <c r="K230" s="168"/>
      <c r="L230" s="0"/>
      <c r="M230" s="169"/>
      <c r="N230" s="170" t="s">
        <v>39</v>
      </c>
      <c r="O230" s="171" t="n">
        <v>0.064</v>
      </c>
      <c r="P230" s="171" t="n">
        <f aca="false">O230*H230</f>
        <v>0.192</v>
      </c>
      <c r="Q230" s="171" t="n">
        <v>0.00029</v>
      </c>
      <c r="R230" s="171" t="n">
        <f aca="false">Q230*H230</f>
        <v>0.00087</v>
      </c>
      <c r="S230" s="171" t="n">
        <v>0</v>
      </c>
      <c r="T230" s="172" t="n">
        <f aca="false">S230*H230</f>
        <v>0</v>
      </c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  <c r="AE230" s="17"/>
      <c r="AR230" s="173" t="s">
        <v>256</v>
      </c>
      <c r="AT230" s="173" t="s">
        <v>154</v>
      </c>
      <c r="AU230" s="173" t="s">
        <v>80</v>
      </c>
      <c r="AY230" s="3" t="s">
        <v>130</v>
      </c>
      <c r="BE230" s="174" t="n">
        <f aca="false">IF(N230="základní",J230,0)</f>
        <v>0</v>
      </c>
      <c r="BF230" s="174" t="n">
        <f aca="false">IF(N230="snížená",J230,0)</f>
        <v>0</v>
      </c>
      <c r="BG230" s="174" t="n">
        <f aca="false">IF(N230="zákl. přenesená",J230,0)</f>
        <v>0</v>
      </c>
      <c r="BH230" s="174" t="n">
        <f aca="false">IF(N230="sníž. přenesená",J230,0)</f>
        <v>0</v>
      </c>
      <c r="BI230" s="174" t="n">
        <f aca="false">IF(N230="nulová",J230,0)</f>
        <v>0</v>
      </c>
      <c r="BJ230" s="3" t="s">
        <v>7</v>
      </c>
      <c r="BK230" s="174" t="n">
        <f aca="false">ROUND(I230*H230,0)</f>
        <v>0</v>
      </c>
      <c r="BL230" s="3" t="s">
        <v>256</v>
      </c>
      <c r="BM230" s="173" t="s">
        <v>267</v>
      </c>
      <c r="AMJ230" s="0"/>
    </row>
    <row r="231" s="22" customFormat="true" ht="27.85" hidden="false" customHeight="true" outlineLevel="0" collapsed="false">
      <c r="A231" s="17"/>
      <c r="B231" s="167"/>
      <c r="C231" s="157" t="n">
        <v>58</v>
      </c>
      <c r="D231" s="157"/>
      <c r="E231" s="158"/>
      <c r="F231" s="159" t="s">
        <v>268</v>
      </c>
      <c r="G231" s="160" t="s">
        <v>142</v>
      </c>
      <c r="H231" s="161" t="n">
        <v>488.1</v>
      </c>
      <c r="I231" s="162"/>
      <c r="J231" s="162" t="n">
        <f aca="false">ROUND(I231*H231,0)</f>
        <v>0</v>
      </c>
      <c r="K231" s="168"/>
      <c r="L231" s="0"/>
      <c r="M231" s="169"/>
      <c r="N231" s="170"/>
      <c r="O231" s="171"/>
      <c r="P231" s="171"/>
      <c r="Q231" s="171"/>
      <c r="R231" s="171"/>
      <c r="S231" s="171"/>
      <c r="T231" s="172"/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  <c r="AE231" s="17"/>
      <c r="AR231" s="173"/>
      <c r="AT231" s="173"/>
      <c r="AU231" s="173"/>
      <c r="AY231" s="3"/>
      <c r="BE231" s="174"/>
      <c r="BF231" s="174"/>
      <c r="BG231" s="174"/>
      <c r="BH231" s="174"/>
      <c r="BI231" s="174"/>
      <c r="BJ231" s="3"/>
      <c r="BK231" s="174"/>
      <c r="BL231" s="3"/>
      <c r="BM231" s="173"/>
      <c r="AMJ231" s="0"/>
    </row>
    <row r="232" s="22" customFormat="true" ht="18.45" hidden="false" customHeight="true" outlineLevel="0" collapsed="false">
      <c r="A232" s="17"/>
      <c r="B232" s="167"/>
      <c r="C232" s="157"/>
      <c r="D232" s="157"/>
      <c r="E232" s="158"/>
      <c r="F232" s="177" t="s">
        <v>269</v>
      </c>
      <c r="G232" s="160"/>
      <c r="H232" s="161"/>
      <c r="I232" s="162"/>
      <c r="J232" s="162"/>
      <c r="K232" s="168"/>
      <c r="L232" s="0"/>
      <c r="M232" s="169"/>
      <c r="N232" s="170"/>
      <c r="O232" s="171"/>
      <c r="P232" s="171"/>
      <c r="Q232" s="171"/>
      <c r="R232" s="171"/>
      <c r="S232" s="171"/>
      <c r="T232" s="172"/>
      <c r="U232" s="17"/>
      <c r="V232" s="17"/>
      <c r="W232" s="17"/>
      <c r="X232" s="17"/>
      <c r="Y232" s="17"/>
      <c r="Z232" s="17"/>
      <c r="AA232" s="17"/>
      <c r="AB232" s="17"/>
      <c r="AC232" s="17"/>
      <c r="AD232" s="17"/>
      <c r="AE232" s="17"/>
      <c r="AR232" s="173"/>
      <c r="AT232" s="173"/>
      <c r="AU232" s="173"/>
      <c r="AY232" s="3"/>
      <c r="BE232" s="174"/>
      <c r="BF232" s="174"/>
      <c r="BG232" s="174"/>
      <c r="BH232" s="174"/>
      <c r="BI232" s="174"/>
      <c r="BJ232" s="3"/>
      <c r="BK232" s="174"/>
      <c r="BL232" s="3"/>
      <c r="BM232" s="173"/>
      <c r="AMJ232" s="0"/>
    </row>
    <row r="233" s="22" customFormat="true" ht="15.65" hidden="false" customHeight="true" outlineLevel="0" collapsed="false">
      <c r="A233" s="17"/>
      <c r="B233" s="167"/>
      <c r="C233" s="157"/>
      <c r="D233" s="157"/>
      <c r="E233" s="158"/>
      <c r="F233" s="177" t="s">
        <v>270</v>
      </c>
      <c r="G233" s="160"/>
      <c r="H233" s="161"/>
      <c r="I233" s="162"/>
      <c r="J233" s="162"/>
      <c r="K233" s="168"/>
      <c r="L233" s="0"/>
      <c r="M233" s="169"/>
      <c r="N233" s="170"/>
      <c r="O233" s="171"/>
      <c r="P233" s="171"/>
      <c r="Q233" s="171"/>
      <c r="R233" s="171"/>
      <c r="S233" s="171"/>
      <c r="T233" s="172"/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  <c r="AE233" s="17"/>
      <c r="AR233" s="173"/>
      <c r="AT233" s="173"/>
      <c r="AU233" s="173"/>
      <c r="AY233" s="3"/>
      <c r="BE233" s="174"/>
      <c r="BF233" s="174"/>
      <c r="BG233" s="174"/>
      <c r="BH233" s="174"/>
      <c r="BI233" s="174"/>
      <c r="BJ233" s="3"/>
      <c r="BK233" s="174"/>
      <c r="BL233" s="3"/>
      <c r="BM233" s="173"/>
      <c r="AMJ233" s="0"/>
    </row>
    <row r="234" s="22" customFormat="true" ht="15.65" hidden="false" customHeight="true" outlineLevel="0" collapsed="false">
      <c r="A234" s="17"/>
      <c r="B234" s="167"/>
      <c r="C234" s="157"/>
      <c r="D234" s="157"/>
      <c r="E234" s="158"/>
      <c r="F234" s="177" t="s">
        <v>271</v>
      </c>
      <c r="G234" s="160"/>
      <c r="H234" s="161"/>
      <c r="I234" s="162"/>
      <c r="J234" s="162"/>
      <c r="K234" s="168"/>
      <c r="L234" s="0"/>
      <c r="M234" s="169"/>
      <c r="N234" s="170"/>
      <c r="O234" s="171"/>
      <c r="P234" s="171"/>
      <c r="Q234" s="171"/>
      <c r="R234" s="171"/>
      <c r="S234" s="171"/>
      <c r="T234" s="172"/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R234" s="173"/>
      <c r="AT234" s="173"/>
      <c r="AU234" s="173"/>
      <c r="AY234" s="3"/>
      <c r="BE234" s="174"/>
      <c r="BF234" s="174"/>
      <c r="BG234" s="174"/>
      <c r="BH234" s="174"/>
      <c r="BI234" s="174"/>
      <c r="BJ234" s="3"/>
      <c r="BK234" s="174"/>
      <c r="BL234" s="3"/>
      <c r="BM234" s="173"/>
      <c r="AMJ234" s="0"/>
    </row>
    <row r="235" s="22" customFormat="true" ht="25.05" hidden="false" customHeight="true" outlineLevel="0" collapsed="false">
      <c r="A235" s="17"/>
      <c r="B235" s="167"/>
      <c r="C235" s="157"/>
      <c r="D235" s="157"/>
      <c r="E235" s="158"/>
      <c r="F235" s="177" t="s">
        <v>272</v>
      </c>
      <c r="G235" s="160"/>
      <c r="H235" s="161"/>
      <c r="I235" s="162"/>
      <c r="J235" s="162"/>
      <c r="K235" s="168"/>
      <c r="L235" s="0"/>
      <c r="M235" s="169"/>
      <c r="N235" s="170"/>
      <c r="O235" s="171"/>
      <c r="P235" s="171"/>
      <c r="Q235" s="171"/>
      <c r="R235" s="171"/>
      <c r="S235" s="171"/>
      <c r="T235" s="172"/>
      <c r="U235" s="17"/>
      <c r="V235" s="17"/>
      <c r="W235" s="17"/>
      <c r="X235" s="17"/>
      <c r="Y235" s="17"/>
      <c r="Z235" s="17"/>
      <c r="AA235" s="17"/>
      <c r="AB235" s="17"/>
      <c r="AC235" s="17"/>
      <c r="AD235" s="17"/>
      <c r="AE235" s="17"/>
      <c r="AR235" s="173"/>
      <c r="AT235" s="173"/>
      <c r="AU235" s="173"/>
      <c r="AY235" s="3"/>
      <c r="BE235" s="174"/>
      <c r="BF235" s="174"/>
      <c r="BG235" s="174"/>
      <c r="BH235" s="174"/>
      <c r="BI235" s="174"/>
      <c r="BJ235" s="3"/>
      <c r="BK235" s="174"/>
      <c r="BL235" s="3"/>
      <c r="BM235" s="173"/>
      <c r="AMJ235" s="0"/>
    </row>
    <row r="236" s="22" customFormat="true" ht="15.65" hidden="false" customHeight="true" outlineLevel="0" collapsed="false">
      <c r="A236" s="17"/>
      <c r="B236" s="167"/>
      <c r="C236" s="157"/>
      <c r="D236" s="157"/>
      <c r="E236" s="158"/>
      <c r="F236" s="177" t="s">
        <v>273</v>
      </c>
      <c r="G236" s="160"/>
      <c r="H236" s="161"/>
      <c r="I236" s="162"/>
      <c r="J236" s="162"/>
      <c r="K236" s="168"/>
      <c r="L236" s="0"/>
      <c r="M236" s="169"/>
      <c r="N236" s="170"/>
      <c r="O236" s="171"/>
      <c r="P236" s="171"/>
      <c r="Q236" s="171"/>
      <c r="R236" s="171"/>
      <c r="S236" s="171"/>
      <c r="T236" s="172"/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  <c r="AE236" s="17"/>
      <c r="AR236" s="173"/>
      <c r="AT236" s="173"/>
      <c r="AU236" s="173"/>
      <c r="AY236" s="3"/>
      <c r="BE236" s="174"/>
      <c r="BF236" s="174"/>
      <c r="BG236" s="174"/>
      <c r="BH236" s="174"/>
      <c r="BI236" s="174"/>
      <c r="BJ236" s="3"/>
      <c r="BK236" s="174"/>
      <c r="BL236" s="3"/>
      <c r="BM236" s="173"/>
      <c r="AMJ236" s="0"/>
    </row>
    <row r="237" s="22" customFormat="true" ht="15.65" hidden="false" customHeight="true" outlineLevel="0" collapsed="false">
      <c r="A237" s="17"/>
      <c r="B237" s="167"/>
      <c r="C237" s="157"/>
      <c r="D237" s="157"/>
      <c r="E237" s="158"/>
      <c r="F237" s="177" t="s">
        <v>274</v>
      </c>
      <c r="G237" s="160"/>
      <c r="H237" s="161"/>
      <c r="I237" s="162"/>
      <c r="J237" s="162"/>
      <c r="K237" s="168"/>
      <c r="L237" s="0"/>
      <c r="M237" s="169"/>
      <c r="N237" s="170"/>
      <c r="O237" s="171"/>
      <c r="P237" s="171"/>
      <c r="Q237" s="171"/>
      <c r="R237" s="171"/>
      <c r="S237" s="171"/>
      <c r="T237" s="172"/>
      <c r="U237" s="17"/>
      <c r="V237" s="17"/>
      <c r="W237" s="17"/>
      <c r="X237" s="17"/>
      <c r="Y237" s="17"/>
      <c r="Z237" s="17"/>
      <c r="AA237" s="17"/>
      <c r="AB237" s="17"/>
      <c r="AC237" s="17"/>
      <c r="AD237" s="17"/>
      <c r="AE237" s="17"/>
      <c r="AR237" s="173"/>
      <c r="AT237" s="173"/>
      <c r="AU237" s="173"/>
      <c r="AY237" s="3"/>
      <c r="BE237" s="174"/>
      <c r="BF237" s="174"/>
      <c r="BG237" s="174"/>
      <c r="BH237" s="174"/>
      <c r="BI237" s="174"/>
      <c r="BJ237" s="3"/>
      <c r="BK237" s="174"/>
      <c r="BL237" s="3"/>
      <c r="BM237" s="173"/>
      <c r="AMJ237" s="0"/>
    </row>
    <row r="238" s="22" customFormat="true" ht="15.65" hidden="false" customHeight="true" outlineLevel="0" collapsed="false">
      <c r="A238" s="17"/>
      <c r="B238" s="167"/>
      <c r="C238" s="157"/>
      <c r="D238" s="157"/>
      <c r="E238" s="158"/>
      <c r="F238" s="177" t="s">
        <v>275</v>
      </c>
      <c r="G238" s="160"/>
      <c r="H238" s="161"/>
      <c r="I238" s="162"/>
      <c r="J238" s="162"/>
      <c r="K238" s="168"/>
      <c r="L238" s="0"/>
      <c r="M238" s="169"/>
      <c r="N238" s="170"/>
      <c r="O238" s="171"/>
      <c r="P238" s="171"/>
      <c r="Q238" s="171"/>
      <c r="R238" s="171"/>
      <c r="S238" s="171"/>
      <c r="T238" s="172"/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  <c r="AE238" s="17"/>
      <c r="AR238" s="173"/>
      <c r="AT238" s="173"/>
      <c r="AU238" s="173"/>
      <c r="AY238" s="3"/>
      <c r="BE238" s="174"/>
      <c r="BF238" s="174"/>
      <c r="BG238" s="174"/>
      <c r="BH238" s="174"/>
      <c r="BI238" s="174"/>
      <c r="BJ238" s="3"/>
      <c r="BK238" s="174"/>
      <c r="BL238" s="3"/>
      <c r="BM238" s="173"/>
      <c r="AMJ238" s="0"/>
    </row>
    <row r="239" s="22" customFormat="true" ht="15.65" hidden="false" customHeight="true" outlineLevel="0" collapsed="false">
      <c r="A239" s="17"/>
      <c r="B239" s="167"/>
      <c r="C239" s="157"/>
      <c r="D239" s="157"/>
      <c r="E239" s="158"/>
      <c r="F239" s="177" t="s">
        <v>276</v>
      </c>
      <c r="G239" s="160"/>
      <c r="H239" s="161"/>
      <c r="I239" s="162"/>
      <c r="J239" s="162"/>
      <c r="K239" s="168"/>
      <c r="L239" s="0"/>
      <c r="M239" s="169"/>
      <c r="N239" s="170"/>
      <c r="O239" s="171"/>
      <c r="P239" s="171"/>
      <c r="Q239" s="171"/>
      <c r="R239" s="171"/>
      <c r="S239" s="171"/>
      <c r="T239" s="172"/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  <c r="AE239" s="17"/>
      <c r="AR239" s="173"/>
      <c r="AT239" s="173"/>
      <c r="AU239" s="173"/>
      <c r="AY239" s="3"/>
      <c r="BE239" s="174"/>
      <c r="BF239" s="174"/>
      <c r="BG239" s="174"/>
      <c r="BH239" s="174"/>
      <c r="BI239" s="174"/>
      <c r="BJ239" s="3"/>
      <c r="BK239" s="174"/>
      <c r="BL239" s="3"/>
      <c r="BM239" s="173"/>
      <c r="AMJ239" s="0"/>
    </row>
    <row r="240" s="22" customFormat="true" ht="15.65" hidden="false" customHeight="true" outlineLevel="0" collapsed="false">
      <c r="A240" s="17"/>
      <c r="B240" s="167"/>
      <c r="C240" s="157"/>
      <c r="D240" s="157"/>
      <c r="E240" s="158"/>
      <c r="F240" s="177" t="s">
        <v>277</v>
      </c>
      <c r="G240" s="160"/>
      <c r="H240" s="161"/>
      <c r="I240" s="162"/>
      <c r="J240" s="162"/>
      <c r="K240" s="168"/>
      <c r="L240" s="0"/>
      <c r="M240" s="169"/>
      <c r="N240" s="170"/>
      <c r="O240" s="171"/>
      <c r="P240" s="171"/>
      <c r="Q240" s="171"/>
      <c r="R240" s="171"/>
      <c r="S240" s="171"/>
      <c r="T240" s="172"/>
      <c r="U240" s="17"/>
      <c r="V240" s="17"/>
      <c r="W240" s="17"/>
      <c r="X240" s="17"/>
      <c r="Y240" s="17"/>
      <c r="Z240" s="17"/>
      <c r="AA240" s="17"/>
      <c r="AB240" s="17"/>
      <c r="AC240" s="17"/>
      <c r="AD240" s="17"/>
      <c r="AE240" s="17"/>
      <c r="AR240" s="173"/>
      <c r="AT240" s="173"/>
      <c r="AU240" s="173"/>
      <c r="AY240" s="3"/>
      <c r="BE240" s="174"/>
      <c r="BF240" s="174"/>
      <c r="BG240" s="174"/>
      <c r="BH240" s="174"/>
      <c r="BI240" s="174"/>
      <c r="BJ240" s="3"/>
      <c r="BK240" s="174"/>
      <c r="BL240" s="3"/>
      <c r="BM240" s="173"/>
      <c r="AMJ240" s="0"/>
    </row>
    <row r="241" s="22" customFormat="true" ht="25.05" hidden="false" customHeight="true" outlineLevel="0" collapsed="false">
      <c r="A241" s="17"/>
      <c r="B241" s="167"/>
      <c r="C241" s="157"/>
      <c r="D241" s="157"/>
      <c r="E241" s="158"/>
      <c r="F241" s="177" t="s">
        <v>278</v>
      </c>
      <c r="G241" s="160"/>
      <c r="H241" s="161"/>
      <c r="I241" s="162"/>
      <c r="J241" s="162"/>
      <c r="K241" s="168"/>
      <c r="L241" s="0"/>
      <c r="M241" s="169"/>
      <c r="N241" s="170"/>
      <c r="O241" s="171"/>
      <c r="P241" s="171"/>
      <c r="Q241" s="171"/>
      <c r="R241" s="171"/>
      <c r="S241" s="171"/>
      <c r="T241" s="172"/>
      <c r="U241" s="17"/>
      <c r="V241" s="17"/>
      <c r="W241" s="17"/>
      <c r="X241" s="17"/>
      <c r="Y241" s="17"/>
      <c r="Z241" s="17"/>
      <c r="AA241" s="17"/>
      <c r="AB241" s="17"/>
      <c r="AC241" s="17"/>
      <c r="AD241" s="17"/>
      <c r="AE241" s="17"/>
      <c r="AR241" s="173"/>
      <c r="AT241" s="173"/>
      <c r="AU241" s="173"/>
      <c r="AY241" s="3"/>
      <c r="BE241" s="174"/>
      <c r="BF241" s="174"/>
      <c r="BG241" s="174"/>
      <c r="BH241" s="174"/>
      <c r="BI241" s="174"/>
      <c r="BJ241" s="3"/>
      <c r="BK241" s="174"/>
      <c r="BL241" s="3"/>
      <c r="BM241" s="173"/>
      <c r="AMJ241" s="0"/>
    </row>
    <row r="242" s="22" customFormat="true" ht="18.45" hidden="false" customHeight="true" outlineLevel="0" collapsed="false">
      <c r="A242" s="17"/>
      <c r="B242" s="167"/>
      <c r="C242" s="157"/>
      <c r="D242" s="157"/>
      <c r="E242" s="158"/>
      <c r="F242" s="177" t="s">
        <v>279</v>
      </c>
      <c r="G242" s="160"/>
      <c r="H242" s="161"/>
      <c r="I242" s="162"/>
      <c r="J242" s="162"/>
      <c r="K242" s="168"/>
      <c r="L242" s="0"/>
      <c r="M242" s="169"/>
      <c r="N242" s="170"/>
      <c r="O242" s="171"/>
      <c r="P242" s="171"/>
      <c r="Q242" s="171"/>
      <c r="R242" s="171"/>
      <c r="S242" s="171"/>
      <c r="T242" s="172"/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  <c r="AE242" s="17"/>
      <c r="AR242" s="173"/>
      <c r="AT242" s="173"/>
      <c r="AU242" s="173"/>
      <c r="AY242" s="3"/>
      <c r="BE242" s="174"/>
      <c r="BF242" s="174"/>
      <c r="BG242" s="174"/>
      <c r="BH242" s="174"/>
      <c r="BI242" s="174"/>
      <c r="BJ242" s="3"/>
      <c r="BK242" s="174"/>
      <c r="BL242" s="3"/>
      <c r="BM242" s="173"/>
      <c r="AMJ242" s="0"/>
    </row>
    <row r="243" s="144" customFormat="true" ht="20.65" hidden="false" customHeight="true" outlineLevel="0" collapsed="false">
      <c r="B243" s="145"/>
      <c r="D243" s="146"/>
      <c r="E243" s="147" t="s">
        <v>280</v>
      </c>
      <c r="F243" s="147" t="s">
        <v>281</v>
      </c>
      <c r="J243" s="148" t="n">
        <f aca="false">BK243</f>
        <v>0</v>
      </c>
      <c r="L243" s="0"/>
      <c r="M243" s="149"/>
      <c r="N243" s="145"/>
      <c r="O243" s="145"/>
      <c r="P243" s="150" t="n">
        <f aca="false">P244+P246</f>
        <v>0</v>
      </c>
      <c r="Q243" s="145"/>
      <c r="R243" s="150" t="n">
        <f aca="false">R244+R246</f>
        <v>0</v>
      </c>
      <c r="S243" s="145"/>
      <c r="T243" s="151" t="n">
        <f aca="false">T244+T246</f>
        <v>0</v>
      </c>
      <c r="AR243" s="146" t="s">
        <v>282</v>
      </c>
      <c r="AT243" s="152" t="s">
        <v>73</v>
      </c>
      <c r="AU243" s="152" t="s">
        <v>74</v>
      </c>
      <c r="AY243" s="146" t="s">
        <v>130</v>
      </c>
      <c r="BK243" s="153" t="n">
        <f aca="false">BK244+BK246</f>
        <v>0</v>
      </c>
      <c r="AMJ243" s="0"/>
    </row>
    <row r="244" s="144" customFormat="true" ht="18.45" hidden="false" customHeight="true" outlineLevel="0" collapsed="false">
      <c r="B244" s="145"/>
      <c r="D244" s="146"/>
      <c r="E244" s="154" t="s">
        <v>283</v>
      </c>
      <c r="F244" s="154" t="s">
        <v>284</v>
      </c>
      <c r="J244" s="155" t="n">
        <f aca="false">SUM(J245:J245)</f>
        <v>0</v>
      </c>
      <c r="L244" s="0"/>
      <c r="M244" s="149"/>
      <c r="N244" s="145"/>
      <c r="O244" s="145"/>
      <c r="P244" s="150" t="n">
        <f aca="false">P245</f>
        <v>0</v>
      </c>
      <c r="Q244" s="145"/>
      <c r="R244" s="150" t="n">
        <f aca="false">R245</f>
        <v>0</v>
      </c>
      <c r="S244" s="145"/>
      <c r="T244" s="151" t="n">
        <f aca="false">T245</f>
        <v>0</v>
      </c>
      <c r="AR244" s="146" t="s">
        <v>282</v>
      </c>
      <c r="AT244" s="152" t="s">
        <v>73</v>
      </c>
      <c r="AU244" s="152" t="s">
        <v>7</v>
      </c>
      <c r="AY244" s="146" t="s">
        <v>130</v>
      </c>
      <c r="BK244" s="153" t="n">
        <f aca="false">BK245</f>
        <v>0</v>
      </c>
      <c r="AMJ244" s="0"/>
    </row>
    <row r="245" s="22" customFormat="true" ht="18.45" hidden="false" customHeight="true" outlineLevel="0" collapsed="false">
      <c r="A245" s="17"/>
      <c r="B245" s="167"/>
      <c r="C245" s="157" t="n">
        <v>59</v>
      </c>
      <c r="D245" s="157"/>
      <c r="E245" s="158"/>
      <c r="F245" s="159" t="s">
        <v>284</v>
      </c>
      <c r="G245" s="160" t="s">
        <v>285</v>
      </c>
      <c r="H245" s="161" t="n">
        <v>2</v>
      </c>
      <c r="I245" s="162"/>
      <c r="J245" s="162" t="n">
        <f aca="false">ROUND(I245*H245,0)</f>
        <v>0</v>
      </c>
      <c r="K245" s="168"/>
      <c r="L245" s="0"/>
      <c r="M245" s="169"/>
      <c r="N245" s="170" t="s">
        <v>39</v>
      </c>
      <c r="O245" s="171" t="n">
        <v>0</v>
      </c>
      <c r="P245" s="171" t="n">
        <f aca="false">O245*H245</f>
        <v>0</v>
      </c>
      <c r="Q245" s="171" t="n">
        <v>0</v>
      </c>
      <c r="R245" s="171" t="n">
        <f aca="false">Q245*H245</f>
        <v>0</v>
      </c>
      <c r="S245" s="171" t="n">
        <v>0</v>
      </c>
      <c r="T245" s="172" t="n">
        <f aca="false">S245*H245</f>
        <v>0</v>
      </c>
      <c r="U245" s="17"/>
      <c r="V245" s="17"/>
      <c r="W245" s="17"/>
      <c r="X245" s="17"/>
      <c r="Y245" s="17"/>
      <c r="Z245" s="17"/>
      <c r="AA245" s="17"/>
      <c r="AB245" s="17"/>
      <c r="AC245" s="17"/>
      <c r="AD245" s="17"/>
      <c r="AE245" s="17"/>
      <c r="AR245" s="173" t="s">
        <v>286</v>
      </c>
      <c r="AT245" s="173" t="s">
        <v>154</v>
      </c>
      <c r="AU245" s="173" t="s">
        <v>80</v>
      </c>
      <c r="AY245" s="3" t="s">
        <v>130</v>
      </c>
      <c r="BE245" s="174" t="n">
        <f aca="false">IF(N245="základní",J245,0)</f>
        <v>0</v>
      </c>
      <c r="BF245" s="174" t="n">
        <f aca="false">IF(N245="snížená",J245,0)</f>
        <v>0</v>
      </c>
      <c r="BG245" s="174" t="n">
        <f aca="false">IF(N245="zákl. přenesená",J245,0)</f>
        <v>0</v>
      </c>
      <c r="BH245" s="174" t="n">
        <f aca="false">IF(N245="sníž. přenesená",J245,0)</f>
        <v>0</v>
      </c>
      <c r="BI245" s="174" t="n">
        <f aca="false">IF(N245="nulová",J245,0)</f>
        <v>0</v>
      </c>
      <c r="BJ245" s="3" t="s">
        <v>7</v>
      </c>
      <c r="BK245" s="174" t="n">
        <f aca="false">ROUND(I245*H245,0)</f>
        <v>0</v>
      </c>
      <c r="BL245" s="3" t="s">
        <v>286</v>
      </c>
      <c r="BM245" s="173" t="s">
        <v>287</v>
      </c>
      <c r="AMJ245" s="0"/>
    </row>
    <row r="246" s="144" customFormat="true" ht="18.45" hidden="false" customHeight="true" outlineLevel="0" collapsed="false">
      <c r="B246" s="145"/>
      <c r="D246" s="146"/>
      <c r="E246" s="154" t="s">
        <v>288</v>
      </c>
      <c r="F246" s="154" t="s">
        <v>289</v>
      </c>
      <c r="J246" s="155" t="n">
        <f aca="false">SUM(J247:J247)</f>
        <v>0</v>
      </c>
      <c r="L246" s="0"/>
      <c r="M246" s="149"/>
      <c r="N246" s="145"/>
      <c r="O246" s="145"/>
      <c r="P246" s="150" t="n">
        <f aca="false">P247</f>
        <v>0</v>
      </c>
      <c r="Q246" s="145"/>
      <c r="R246" s="150" t="n">
        <f aca="false">R247</f>
        <v>0</v>
      </c>
      <c r="S246" s="145"/>
      <c r="T246" s="151" t="n">
        <f aca="false">T247</f>
        <v>0</v>
      </c>
      <c r="AR246" s="146" t="s">
        <v>282</v>
      </c>
      <c r="AT246" s="152" t="s">
        <v>73</v>
      </c>
      <c r="AU246" s="152" t="s">
        <v>7</v>
      </c>
      <c r="AY246" s="146" t="s">
        <v>130</v>
      </c>
      <c r="BK246" s="153" t="n">
        <f aca="false">BK247</f>
        <v>0</v>
      </c>
      <c r="AMJ246" s="0"/>
    </row>
    <row r="247" s="22" customFormat="true" ht="18.45" hidden="false" customHeight="true" outlineLevel="0" collapsed="false">
      <c r="A247" s="17"/>
      <c r="B247" s="167"/>
      <c r="C247" s="157" t="n">
        <v>60</v>
      </c>
      <c r="D247" s="157"/>
      <c r="E247" s="158"/>
      <c r="F247" s="159" t="s">
        <v>289</v>
      </c>
      <c r="G247" s="160" t="s">
        <v>285</v>
      </c>
      <c r="H247" s="161" t="n">
        <v>2</v>
      </c>
      <c r="I247" s="162"/>
      <c r="J247" s="162" t="n">
        <f aca="false">ROUND(I247*H247,0)</f>
        <v>0</v>
      </c>
      <c r="K247" s="168"/>
      <c r="L247" s="0"/>
      <c r="M247" s="181"/>
      <c r="N247" s="182" t="s">
        <v>39</v>
      </c>
      <c r="O247" s="183" t="n">
        <v>0</v>
      </c>
      <c r="P247" s="183" t="n">
        <f aca="false">O247*H247</f>
        <v>0</v>
      </c>
      <c r="Q247" s="183" t="n">
        <v>0</v>
      </c>
      <c r="R247" s="183" t="n">
        <f aca="false">Q247*H247</f>
        <v>0</v>
      </c>
      <c r="S247" s="183" t="n">
        <v>0</v>
      </c>
      <c r="T247" s="184" t="n">
        <f aca="false">S247*H247</f>
        <v>0</v>
      </c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  <c r="AE247" s="17"/>
      <c r="AR247" s="173" t="s">
        <v>286</v>
      </c>
      <c r="AT247" s="173" t="s">
        <v>154</v>
      </c>
      <c r="AU247" s="173" t="s">
        <v>80</v>
      </c>
      <c r="AY247" s="3" t="s">
        <v>130</v>
      </c>
      <c r="BE247" s="174" t="n">
        <f aca="false">IF(N247="základní",J247,0)</f>
        <v>0</v>
      </c>
      <c r="BF247" s="174" t="n">
        <f aca="false">IF(N247="snížená",J247,0)</f>
        <v>0</v>
      </c>
      <c r="BG247" s="174" t="n">
        <f aca="false">IF(N247="zákl. přenesená",J247,0)</f>
        <v>0</v>
      </c>
      <c r="BH247" s="174" t="n">
        <f aca="false">IF(N247="sníž. přenesená",J247,0)</f>
        <v>0</v>
      </c>
      <c r="BI247" s="174" t="n">
        <f aca="false">IF(N247="nulová",J247,0)</f>
        <v>0</v>
      </c>
      <c r="BJ247" s="3" t="s">
        <v>7</v>
      </c>
      <c r="BK247" s="174" t="n">
        <f aca="false">ROUND(I247*H247,0)</f>
        <v>0</v>
      </c>
      <c r="BL247" s="3" t="s">
        <v>286</v>
      </c>
      <c r="BM247" s="173" t="s">
        <v>290</v>
      </c>
      <c r="AMJ247" s="0"/>
    </row>
    <row r="248" s="22" customFormat="true" ht="6.95" hidden="false" customHeight="true" outlineLevel="0" collapsed="false">
      <c r="A248" s="17"/>
      <c r="B248" s="55"/>
      <c r="C248" s="55"/>
      <c r="D248" s="55"/>
      <c r="E248" s="55"/>
      <c r="F248" s="55"/>
      <c r="G248" s="55"/>
      <c r="H248" s="55"/>
      <c r="I248" s="55"/>
      <c r="J248" s="55"/>
      <c r="K248" s="40"/>
      <c r="L248" s="0"/>
      <c r="M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  <c r="AC248" s="17"/>
      <c r="AD248" s="17"/>
      <c r="AE248" s="17"/>
      <c r="AMJ248" s="0"/>
    </row>
  </sheetData>
  <autoFilter ref="C137:K247"/>
  <mergeCells count="4">
    <mergeCell ref="E7:H7"/>
    <mergeCell ref="E25:H25"/>
    <mergeCell ref="E85:H85"/>
    <mergeCell ref="E130:H130"/>
  </mergeCells>
  <printOptions headings="false" gridLines="false" gridLinesSet="true" horizontalCentered="false" verticalCentered="false"/>
  <pageMargins left="0.39375" right="0.39375" top="0.39375" bottom="0.394444444444444" header="0.511805555555555" footer="0"/>
  <pageSetup paperSize="9" scale="8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rowBreaks count="2" manualBreakCount="2">
    <brk id="78" man="true" max="16383" min="0"/>
    <brk id="188" man="true" max="16383" min="0"/>
  </rowBreaks>
  <colBreaks count="1" manualBreakCount="1">
    <brk id="31" man="true" max="65535" min="0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362</TotalTime>
  <Application>LibreOffice/6.2.4.2$Windows_X86_64 LibreOffice_project/2412653d852ce75f65fbfa83fb7e7b669a126d64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2021-04-06T18:31:58Z</dcterms:created>
  <dc:creator>PCROZPOCTY\pavelhrba</dc:creator>
  <dc:description/>
  <dc:language>cs-CZ</dc:language>
  <cp:lastModifiedBy/>
  <dcterms:modified xsi:type="dcterms:W3CDTF">2023-04-21T16:59:25Z</dcterms:modified>
  <cp:revision>59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